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2/00_Portal Internet/09-Febrero/04/03-Informes Transparencia Enero a Diciembre 2021/"/>
    </mc:Choice>
  </mc:AlternateContent>
  <xr:revisionPtr revIDLastSave="1" documentId="13_ncr:1_{75CB29A8-D927-4398-990B-8AC1F19FBBD0}" xr6:coauthVersionLast="47" xr6:coauthVersionMax="47" xr10:uidLastSave="{C0A41267-D8FD-4FD6-9C13-E1DE60617E81}"/>
  <bookViews>
    <workbookView xWindow="-108" yWindow="-108" windowWidth="23256" windowHeight="12696" tabRatio="854" firstSheet="1" activeTab="1" xr2:uid="{00000000-000D-0000-FFFF-FFFF00000000}"/>
  </bookViews>
  <sheets>
    <sheet name="Datos" sheetId="24" state="hidden" r:id="rId1"/>
    <sheet name="Enero" sheetId="1" r:id="rId2"/>
    <sheet name="Enero-Febrero" sheetId="26" r:id="rId3"/>
    <sheet name="Enero-Marzo" sheetId="27" r:id="rId4"/>
    <sheet name="Enero-Abril" sheetId="28" r:id="rId5"/>
    <sheet name="Enero-Mayo" sheetId="29" r:id="rId6"/>
    <sheet name="Enero-Junio" sheetId="30" r:id="rId7"/>
    <sheet name="Enero-Julio" sheetId="31" r:id="rId8"/>
    <sheet name="Enero-Agosto" sheetId="32" r:id="rId9"/>
    <sheet name="Enero-Septiembre" sheetId="33" r:id="rId10"/>
    <sheet name="Enero-Octubre" sheetId="34" r:id="rId11"/>
    <sheet name="Enero-Noviembre" sheetId="35" r:id="rId12"/>
    <sheet name="Enero-Diciembre" sheetId="36" r:id="rId13"/>
  </sheets>
  <definedNames>
    <definedName name="_xlnm.Print_Area" localSheetId="1">Enero!$A$1:$O$44</definedName>
    <definedName name="_xlnm.Print_Area" localSheetId="4">'Enero-Abril'!$A$1:$O$44</definedName>
    <definedName name="_xlnm.Print_Area" localSheetId="8">'Enero-Agosto'!$A$1:$O$44</definedName>
    <definedName name="_xlnm.Print_Area" localSheetId="12">'Enero-Diciembre'!$A$1:$O$44</definedName>
    <definedName name="_xlnm.Print_Area" localSheetId="2">'Enero-Febrero'!$A$1:$O$44</definedName>
    <definedName name="_xlnm.Print_Area" localSheetId="7">'Enero-Julio'!$A$1:$O$44</definedName>
    <definedName name="_xlnm.Print_Area" localSheetId="6">'Enero-Junio'!$A$1:$O$44</definedName>
    <definedName name="_xlnm.Print_Area" localSheetId="3">'Enero-Marzo'!$A$1:$O$44</definedName>
    <definedName name="_xlnm.Print_Area" localSheetId="5">'Enero-Mayo'!$A$1:$O$44</definedName>
    <definedName name="_xlnm.Print_Area" localSheetId="11">'Enero-Noviembre'!$A$1:$O$44</definedName>
    <definedName name="_xlnm.Print_Area" localSheetId="10">'Enero-Octubre'!$A$1:$O$44</definedName>
    <definedName name="_xlnm.Print_Area" localSheetId="9">'Enero-Septiembre'!$A$1:$O$44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0" l="1"/>
  <c r="G25" i="31"/>
  <c r="G21" i="31"/>
  <c r="G25" i="32"/>
  <c r="G25" i="33"/>
  <c r="G25" i="34"/>
  <c r="G25" i="35"/>
  <c r="G25" i="36"/>
  <c r="A4" i="36"/>
  <c r="G21" i="30"/>
  <c r="G21" i="32"/>
  <c r="G21" i="33"/>
  <c r="G21" i="34"/>
  <c r="G21" i="35"/>
  <c r="G21" i="36"/>
  <c r="G17" i="30"/>
  <c r="G17" i="31"/>
  <c r="G17" i="32"/>
  <c r="G17" i="33"/>
  <c r="G17" i="34"/>
  <c r="G17" i="35"/>
  <c r="G17" i="36"/>
  <c r="G14" i="30"/>
  <c r="G14" i="31"/>
  <c r="G14" i="32"/>
  <c r="G14" i="33"/>
  <c r="G14" i="34"/>
  <c r="G12" i="34"/>
  <c r="G12" i="33"/>
  <c r="G14" i="35"/>
  <c r="G14" i="36"/>
  <c r="G12" i="30"/>
  <c r="G12" i="31"/>
  <c r="G12" i="32"/>
  <c r="G12" i="35"/>
  <c r="G12" i="36"/>
  <c r="E12" i="30"/>
  <c r="E12" i="28" l="1"/>
  <c r="G25" i="29"/>
  <c r="G21" i="29"/>
  <c r="G17" i="29"/>
  <c r="G14" i="29"/>
  <c r="G12" i="29"/>
  <c r="G14" i="27"/>
  <c r="G25" i="28"/>
  <c r="G21" i="28"/>
  <c r="G17" i="28"/>
  <c r="G14" i="28"/>
  <c r="G12" i="28"/>
  <c r="G25" i="27"/>
  <c r="G21" i="27"/>
  <c r="G17" i="27"/>
  <c r="G12" i="27"/>
  <c r="G25" i="26"/>
  <c r="G21" i="26"/>
  <c r="G17" i="26"/>
  <c r="G14" i="26"/>
  <c r="G12" i="26"/>
  <c r="I7" i="36" l="1"/>
  <c r="I7" i="35"/>
  <c r="I7" i="34"/>
  <c r="I7" i="33"/>
  <c r="I7" i="32"/>
  <c r="I7" i="31"/>
  <c r="I7" i="30"/>
  <c r="I7" i="29"/>
  <c r="I7" i="28"/>
  <c r="I7" i="27"/>
  <c r="I7" i="26"/>
  <c r="I7" i="1"/>
  <c r="K9" i="24"/>
  <c r="K10" i="24"/>
  <c r="K11" i="24"/>
  <c r="K12" i="24"/>
  <c r="K13" i="24"/>
  <c r="K14" i="24"/>
  <c r="K15" i="24"/>
  <c r="K16" i="24"/>
  <c r="K8" i="24"/>
  <c r="K7" i="24"/>
  <c r="K6" i="24"/>
  <c r="K5" i="24"/>
  <c r="N5" i="24"/>
  <c r="N17" i="1" s="1"/>
  <c r="J5" i="24"/>
  <c r="N14" i="1" s="1"/>
  <c r="H5" i="24"/>
  <c r="H6" i="24" s="1"/>
  <c r="H7" i="24" s="1"/>
  <c r="H8" i="24" s="1"/>
  <c r="H9" i="24" s="1"/>
  <c r="H10" i="24" s="1"/>
  <c r="H11" i="24" s="1"/>
  <c r="H12" i="24" s="1"/>
  <c r="H13" i="24" s="1"/>
  <c r="H14" i="24" s="1"/>
  <c r="H15" i="24" s="1"/>
  <c r="H16" i="24" s="1"/>
  <c r="N12" i="36" s="1"/>
  <c r="E25" i="36"/>
  <c r="E21" i="36"/>
  <c r="E25" i="35"/>
  <c r="E21" i="35"/>
  <c r="E25" i="34"/>
  <c r="E21" i="34"/>
  <c r="E25" i="33"/>
  <c r="E21" i="33"/>
  <c r="E25" i="32"/>
  <c r="E21" i="32"/>
  <c r="E25" i="31"/>
  <c r="E21" i="31"/>
  <c r="E25" i="30"/>
  <c r="E21" i="30"/>
  <c r="E25" i="29"/>
  <c r="E21" i="29"/>
  <c r="E25" i="28"/>
  <c r="E21" i="28"/>
  <c r="E25" i="27"/>
  <c r="E21" i="27"/>
  <c r="E25" i="26"/>
  <c r="E21" i="26"/>
  <c r="E17" i="36"/>
  <c r="E17" i="35"/>
  <c r="E17" i="34"/>
  <c r="E17" i="33"/>
  <c r="E17" i="32"/>
  <c r="E17" i="31"/>
  <c r="E17" i="30"/>
  <c r="E17" i="29"/>
  <c r="E17" i="28"/>
  <c r="E17" i="27"/>
  <c r="E17" i="26"/>
  <c r="E14" i="36"/>
  <c r="E14" i="35"/>
  <c r="E14" i="34"/>
  <c r="E14" i="33"/>
  <c r="E14" i="32"/>
  <c r="E14" i="31"/>
  <c r="E14" i="30"/>
  <c r="E14" i="29"/>
  <c r="E14" i="28"/>
  <c r="E9" i="28" s="1"/>
  <c r="E14" i="27"/>
  <c r="E14" i="26"/>
  <c r="E12" i="36"/>
  <c r="E12" i="35"/>
  <c r="E12" i="34"/>
  <c r="E12" i="33"/>
  <c r="E12" i="32"/>
  <c r="E12" i="31"/>
  <c r="E12" i="29"/>
  <c r="E12" i="27"/>
  <c r="E9" i="27" s="1"/>
  <c r="E12" i="26"/>
  <c r="A7" i="36"/>
  <c r="A28" i="36"/>
  <c r="A27" i="36"/>
  <c r="N20" i="36"/>
  <c r="A7" i="35"/>
  <c r="A4" i="35"/>
  <c r="A28" i="35"/>
  <c r="A27" i="35"/>
  <c r="N20" i="35"/>
  <c r="A7" i="34"/>
  <c r="A4" i="34"/>
  <c r="A28" i="34"/>
  <c r="A27" i="34"/>
  <c r="N20" i="34"/>
  <c r="A7" i="33"/>
  <c r="A4" i="33"/>
  <c r="A28" i="33"/>
  <c r="A27" i="33"/>
  <c r="N20" i="33"/>
  <c r="A7" i="32"/>
  <c r="A4" i="32"/>
  <c r="A28" i="32"/>
  <c r="A27" i="32"/>
  <c r="N20" i="32"/>
  <c r="A7" i="31"/>
  <c r="A4" i="31"/>
  <c r="A28" i="31"/>
  <c r="A27" i="31"/>
  <c r="N20" i="31"/>
  <c r="A7" i="30"/>
  <c r="A4" i="30"/>
  <c r="A28" i="30"/>
  <c r="A27" i="30"/>
  <c r="N20" i="30"/>
  <c r="A7" i="29"/>
  <c r="A4" i="29"/>
  <c r="A28" i="29"/>
  <c r="A27" i="29"/>
  <c r="N20" i="29"/>
  <c r="A7" i="28"/>
  <c r="A4" i="28"/>
  <c r="A28" i="28"/>
  <c r="A27" i="28"/>
  <c r="N20" i="28"/>
  <c r="A7" i="27"/>
  <c r="A4" i="27"/>
  <c r="A28" i="27"/>
  <c r="A27" i="27"/>
  <c r="N20" i="27"/>
  <c r="A7" i="26"/>
  <c r="A4" i="26"/>
  <c r="A28" i="26"/>
  <c r="A27" i="26"/>
  <c r="N20" i="26"/>
  <c r="E25" i="1"/>
  <c r="A28" i="1"/>
  <c r="A27" i="1"/>
  <c r="A7" i="1"/>
  <c r="A4" i="1"/>
  <c r="N20" i="1"/>
  <c r="M17" i="24"/>
  <c r="M23" i="24" s="1"/>
  <c r="E21" i="1"/>
  <c r="E17" i="1"/>
  <c r="E14" i="1"/>
  <c r="E12" i="1"/>
  <c r="I17" i="24"/>
  <c r="I23" i="24" s="1"/>
  <c r="G17" i="24"/>
  <c r="G23" i="24" s="1"/>
  <c r="L22" i="24"/>
  <c r="L20" i="24"/>
  <c r="L21" i="24"/>
  <c r="D5" i="24"/>
  <c r="D6" i="24" s="1"/>
  <c r="D7" i="24" s="1"/>
  <c r="D8" i="24" s="1"/>
  <c r="D9" i="24" s="1"/>
  <c r="D10" i="24" s="1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P17" i="24"/>
  <c r="O17" i="24"/>
  <c r="L5" i="24"/>
  <c r="L6" i="24" s="1"/>
  <c r="L7" i="24" s="1"/>
  <c r="L8" i="24" s="1"/>
  <c r="L9" i="24" s="1"/>
  <c r="L10" i="24" s="1"/>
  <c r="L11" i="24" s="1"/>
  <c r="L12" i="24" s="1"/>
  <c r="L13" i="24" s="1"/>
  <c r="L14" i="24" s="1"/>
  <c r="L15" i="24" s="1"/>
  <c r="L16" i="24" s="1"/>
  <c r="B24" i="24"/>
  <c r="G9" i="30" l="1"/>
  <c r="G9" i="34"/>
  <c r="G9" i="36"/>
  <c r="G9" i="35"/>
  <c r="G9" i="31"/>
  <c r="G9" i="33"/>
  <c r="G9" i="32"/>
  <c r="G9" i="27"/>
  <c r="G9" i="26"/>
  <c r="G9" i="28"/>
  <c r="G9" i="29"/>
  <c r="K17" i="24"/>
  <c r="N12" i="29"/>
  <c r="N12" i="32"/>
  <c r="N12" i="33"/>
  <c r="N12" i="28"/>
  <c r="N12" i="27"/>
  <c r="N12" i="31"/>
  <c r="N12" i="35"/>
  <c r="N12" i="1"/>
  <c r="N12" i="26"/>
  <c r="N12" i="30"/>
  <c r="N12" i="34"/>
  <c r="N6" i="24"/>
  <c r="J6" i="24"/>
  <c r="E9" i="26"/>
  <c r="E9" i="34"/>
  <c r="E9" i="31"/>
  <c r="E9" i="36"/>
  <c r="E9" i="35"/>
  <c r="E9" i="33"/>
  <c r="E9" i="32"/>
  <c r="E9" i="30"/>
  <c r="E9" i="29"/>
  <c r="L23" i="24"/>
  <c r="L17" i="24"/>
  <c r="C23" i="24" s="1"/>
  <c r="C24" i="24" s="1"/>
  <c r="N7" i="24" l="1"/>
  <c r="N17" i="26"/>
  <c r="J7" i="24"/>
  <c r="N14" i="26"/>
  <c r="N9" i="26" s="1"/>
  <c r="D23" i="24"/>
  <c r="J8" i="24" l="1"/>
  <c r="N14" i="27"/>
  <c r="N9" i="27" s="1"/>
  <c r="N8" i="24"/>
  <c r="N17" i="27"/>
  <c r="N9" i="24" l="1"/>
  <c r="N17" i="28"/>
  <c r="J9" i="24"/>
  <c r="N14" i="28"/>
  <c r="N9" i="28" s="1"/>
  <c r="J10" i="24" l="1"/>
  <c r="N14" i="29"/>
  <c r="N9" i="29" s="1"/>
  <c r="N10" i="24"/>
  <c r="N17" i="29"/>
  <c r="N11" i="24" l="1"/>
  <c r="N17" i="30"/>
  <c r="J11" i="24"/>
  <c r="N14" i="30"/>
  <c r="N9" i="30" s="1"/>
  <c r="J12" i="24" l="1"/>
  <c r="N14" i="31"/>
  <c r="N9" i="31" s="1"/>
  <c r="N12" i="24"/>
  <c r="N17" i="31"/>
  <c r="N13" i="24" l="1"/>
  <c r="N17" i="32"/>
  <c r="J13" i="24"/>
  <c r="N14" i="32"/>
  <c r="N9" i="32" s="1"/>
  <c r="J14" i="24" l="1"/>
  <c r="N14" i="33"/>
  <c r="N9" i="33" s="1"/>
  <c r="N14" i="24"/>
  <c r="N17" i="33"/>
  <c r="E9" i="1"/>
  <c r="N15" i="24" l="1"/>
  <c r="N17" i="34"/>
  <c r="J15" i="24"/>
  <c r="N14" i="34"/>
  <c r="N9" i="34" s="1"/>
  <c r="N9" i="1"/>
  <c r="J16" i="24" l="1"/>
  <c r="N14" i="36" s="1"/>
  <c r="N9" i="36" s="1"/>
  <c r="N14" i="35"/>
  <c r="N9" i="35" s="1"/>
  <c r="N16" i="24"/>
  <c r="N17" i="36" s="1"/>
  <c r="N17" i="35"/>
</calcChain>
</file>

<file path=xl/sharedStrings.xml><?xml version="1.0" encoding="utf-8"?>
<sst xmlns="http://schemas.openxmlformats.org/spreadsheetml/2006/main" count="320" uniqueCount="54">
  <si>
    <t>Ejercicio</t>
  </si>
  <si>
    <t>Procedimientos de Acceso a la Información</t>
  </si>
  <si>
    <t>Comité Especializado</t>
  </si>
  <si>
    <t>Comité de Transparencia</t>
  </si>
  <si>
    <t>Anual</t>
  </si>
  <si>
    <t>Acumulado</t>
  </si>
  <si>
    <t>Mes</t>
  </si>
  <si>
    <t>Solicitudes tramitadas por procedimiento Sumario</t>
  </si>
  <si>
    <r>
      <t xml:space="preserve">AcumuladoSolicitudes tramitadas por procedimiento Sumario
</t>
    </r>
    <r>
      <rPr>
        <b/>
        <i/>
        <sz val="11"/>
        <color rgb="FF24135F"/>
        <rFont val="Myriad Pro"/>
        <family val="2"/>
      </rPr>
      <t>ACUMULADO</t>
    </r>
  </si>
  <si>
    <t>Solicitudes tramitadas por la Unidad de Transparencia</t>
  </si>
  <si>
    <r>
      <t xml:space="preserve">Solicitudes tramitadas por la Unidad de Transparencia
</t>
    </r>
    <r>
      <rPr>
        <b/>
        <i/>
        <sz val="11"/>
        <color rgb="FF24135F"/>
        <rFont val="Myriad Pro"/>
        <family val="2"/>
      </rPr>
      <t>ACUMULADO</t>
    </r>
  </si>
  <si>
    <r>
      <t xml:space="preserve">Total de solicitudes tramitadas mediante los Procedimientos ordinarios y sumarios
</t>
    </r>
    <r>
      <rPr>
        <b/>
        <i/>
        <sz val="11"/>
        <color theme="0"/>
        <rFont val="Myriad Pro"/>
        <family val="2"/>
      </rPr>
      <t>POR PERIODO</t>
    </r>
  </si>
  <si>
    <r>
      <t>Total de solicitudes tramitadas mediante los Procedimientos ordinarios y sumarios</t>
    </r>
    <r>
      <rPr>
        <b/>
        <i/>
        <sz val="11"/>
        <color theme="0"/>
        <rFont val="Myriad Pro"/>
        <family val="2"/>
      </rPr>
      <t xml:space="preserve">
ACUMUADO</t>
    </r>
  </si>
  <si>
    <t>Solicitudes desahogadas personas privadas de su Libertad</t>
  </si>
  <si>
    <r>
      <t xml:space="preserve">Solicitudes desahogadas personas privadas de su Libertad
</t>
    </r>
    <r>
      <rPr>
        <b/>
        <i/>
        <sz val="11"/>
        <color rgb="FF24135F"/>
        <rFont val="Myriad Pro"/>
        <family val="2"/>
      </rPr>
      <t>ACUMULADO</t>
    </r>
  </si>
  <si>
    <t>Recursos de revisión interpuestos</t>
  </si>
  <si>
    <t>Total de solicitudes turnadas para su conocimiento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</si>
  <si>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</si>
  <si>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</si>
  <si>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</si>
  <si>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</si>
  <si>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</si>
  <si>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</si>
  <si>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</si>
  <si>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</si>
  <si>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</si>
  <si>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</si>
  <si>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</si>
  <si>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</si>
  <si>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</si>
  <si>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</si>
  <si>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</si>
  <si>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</si>
  <si>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</si>
  <si>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</si>
  <si>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</si>
  <si>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</si>
  <si>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</si>
  <si>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</si>
  <si>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</si>
  <si>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</si>
  <si>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Total de solicitudes tramitadas mediante los Procedimientos ordinarios y sumarios</t>
  </si>
  <si>
    <t xml:space="preserve">Unidad General de Transparencia y </t>
  </si>
  <si>
    <t>Sistematización de la Información Judicial</t>
  </si>
  <si>
    <t>Resumen General de Solicitudes de Acceso a la Información</t>
  </si>
  <si>
    <t xml:space="preserve">Total de solicitudes tramitadas mediante los </t>
  </si>
  <si>
    <t>Total de solicitudes tramitadas mediante los</t>
  </si>
  <si>
    <t>Procedimientos ordinarios y sumarios</t>
  </si>
  <si>
    <t>Procedimientos sumario y ordinario</t>
  </si>
  <si>
    <t>Solicitudes desahogadas personas privadas de</t>
  </si>
  <si>
    <t>su libertad</t>
  </si>
  <si>
    <t xml:space="preserve">Solicitudes de Acceso a la Información     </t>
  </si>
  <si>
    <t>Acumulado 
Año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</si>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</sst>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Georgia"/>
      <family val="1"/>
    </font>
    <font>
      <sz val="14"/>
      <color theme="1"/>
      <name val="Georgia"/>
      <family val="1"/>
    </font>
    <font>
      <b/>
      <sz val="9"/>
      <color rgb="FF595959"/>
      <name val="Georgia"/>
      <family val="1"/>
    </font>
    <font>
      <sz val="14"/>
      <color theme="6" tint="-0.249977111117893"/>
      <name val="Georg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4"/>
      <color theme="8" tint="-0.249977111117893"/>
      <name val="Georgia"/>
      <family val="1"/>
    </font>
    <font>
      <b/>
      <sz val="10"/>
      <color theme="8" tint="-0.249977111117893"/>
      <name val="Georgia"/>
      <family val="1"/>
    </font>
    <font>
      <sz val="8"/>
      <color theme="1"/>
      <name val="Arial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sz val="11"/>
      <color theme="0"/>
      <name val="Myriad Pro"/>
      <family val="2"/>
    </font>
    <font>
      <b/>
      <sz val="14"/>
      <color theme="0"/>
      <name val="Myriad Pro"/>
      <family val="2"/>
    </font>
    <font>
      <sz val="9"/>
      <color theme="0"/>
      <name val="Myriad Pro"/>
      <family val="2"/>
    </font>
    <font>
      <sz val="14"/>
      <color theme="1"/>
      <name val="Myriad Pro"/>
      <family val="2"/>
    </font>
    <font>
      <sz val="14"/>
      <color theme="0"/>
      <name val="Myriad Pro"/>
      <family val="2"/>
    </font>
    <font>
      <b/>
      <i/>
      <sz val="11"/>
      <color theme="0"/>
      <name val="Myriad Pro"/>
      <family val="2"/>
    </font>
    <font>
      <sz val="16"/>
      <color theme="1"/>
      <name val="Myriad Pro"/>
      <family val="2"/>
    </font>
    <font>
      <sz val="11"/>
      <color rgb="FF24135F"/>
      <name val="Myriad Pro"/>
      <family val="2"/>
    </font>
    <font>
      <sz val="8"/>
      <name val="Calibri"/>
      <family val="2"/>
      <scheme val="minor"/>
    </font>
    <font>
      <b/>
      <i/>
      <sz val="11"/>
      <color rgb="FF24135F"/>
      <name val="Myriad Pro"/>
      <family val="2"/>
    </font>
    <font>
      <b/>
      <sz val="14"/>
      <color rgb="FF24133C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133C"/>
        <bgColor indexed="64"/>
      </patternFill>
    </fill>
    <fill>
      <patternFill patternType="solid">
        <fgColor rgb="FFB6B6E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3" fontId="6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 applyBorder="1"/>
    <xf numFmtId="0" fontId="9" fillId="0" borderId="0" xfId="0" applyFont="1" applyAlignment="1">
      <alignment horizontal="right" wrapText="1"/>
    </xf>
    <xf numFmtId="17" fontId="9" fillId="0" borderId="0" xfId="0" quotePrefix="1" applyNumberFormat="1" applyFont="1" applyAlignment="1">
      <alignment horizontal="right" wrapText="1"/>
    </xf>
    <xf numFmtId="3" fontId="6" fillId="0" borderId="0" xfId="0" applyNumberFormat="1" applyFont="1" applyFill="1"/>
    <xf numFmtId="0" fontId="6" fillId="0" borderId="0" xfId="0" applyFont="1" applyFill="1"/>
    <xf numFmtId="3" fontId="1" fillId="0" borderId="0" xfId="0" applyNumberFormat="1" applyFont="1"/>
    <xf numFmtId="3" fontId="1" fillId="0" borderId="1" xfId="0" applyNumberFormat="1" applyFont="1" applyBorder="1"/>
    <xf numFmtId="0" fontId="6" fillId="0" borderId="0" xfId="0" applyFont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right" vertical="center"/>
    </xf>
    <xf numFmtId="0" fontId="15" fillId="2" borderId="2" xfId="0" applyFont="1" applyFill="1" applyBorder="1" applyAlignment="1" applyProtection="1">
      <alignment vertical="center" wrapText="1"/>
    </xf>
    <xf numFmtId="3" fontId="16" fillId="0" borderId="2" xfId="0" applyNumberFormat="1" applyFont="1" applyBorder="1" applyAlignment="1" applyProtection="1">
      <alignment vertical="center"/>
    </xf>
    <xf numFmtId="3" fontId="16" fillId="0" borderId="2" xfId="0" applyNumberFormat="1" applyFont="1" applyBorder="1" applyProtection="1"/>
    <xf numFmtId="3" fontId="16" fillId="0" borderId="0" xfId="0" applyNumberFormat="1" applyFont="1" applyBorder="1" applyProtection="1"/>
    <xf numFmtId="0" fontId="13" fillId="2" borderId="2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11" fillId="0" borderId="0" xfId="0" applyFont="1" applyProtection="1"/>
    <xf numFmtId="0" fontId="13" fillId="2" borderId="0" xfId="0" applyFont="1" applyFill="1" applyAlignment="1" applyProtection="1">
      <alignment horizontal="center" vertical="center"/>
    </xf>
    <xf numFmtId="0" fontId="19" fillId="0" borderId="2" xfId="0" applyFont="1" applyBorder="1" applyProtection="1"/>
    <xf numFmtId="0" fontId="11" fillId="0" borderId="0" xfId="0" applyFont="1" applyBorder="1" applyProtection="1"/>
    <xf numFmtId="0" fontId="11" fillId="0" borderId="2" xfId="0" applyFont="1" applyBorder="1" applyAlignment="1" applyProtection="1">
      <alignment horizontal="center"/>
    </xf>
    <xf numFmtId="0" fontId="11" fillId="0" borderId="0" xfId="0" applyFont="1" applyAlignment="1" applyProtection="1">
      <alignment vertical="center"/>
    </xf>
    <xf numFmtId="3" fontId="14" fillId="2" borderId="2" xfId="0" applyNumberFormat="1" applyFont="1" applyFill="1" applyBorder="1" applyAlignment="1" applyProtection="1">
      <alignment horizontal="right" vertical="center"/>
    </xf>
    <xf numFmtId="3" fontId="12" fillId="0" borderId="2" xfId="0" applyNumberFormat="1" applyFont="1" applyBorder="1" applyAlignment="1" applyProtection="1">
      <alignment vertical="center"/>
    </xf>
    <xf numFmtId="3" fontId="11" fillId="0" borderId="0" xfId="0" applyNumberFormat="1" applyFont="1" applyProtection="1"/>
    <xf numFmtId="3" fontId="17" fillId="2" borderId="2" xfId="0" applyNumberFormat="1" applyFont="1" applyFill="1" applyBorder="1" applyProtection="1"/>
    <xf numFmtId="0" fontId="20" fillId="3" borderId="2" xfId="0" applyFont="1" applyFill="1" applyBorder="1" applyAlignment="1" applyProtection="1">
      <alignment horizontal="left" vertical="center"/>
    </xf>
    <xf numFmtId="0" fontId="20" fillId="3" borderId="2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right" vertical="center"/>
    </xf>
    <xf numFmtId="3" fontId="12" fillId="0" borderId="5" xfId="0" applyNumberFormat="1" applyFont="1" applyBorder="1" applyAlignment="1" applyProtection="1">
      <alignment vertical="center"/>
    </xf>
    <xf numFmtId="0" fontId="13" fillId="4" borderId="7" xfId="0" applyFont="1" applyFill="1" applyBorder="1" applyAlignment="1" applyProtection="1">
      <alignment horizontal="center" vertical="center" wrapText="1"/>
    </xf>
    <xf numFmtId="3" fontId="14" fillId="4" borderId="6" xfId="0" applyNumberFormat="1" applyFont="1" applyFill="1" applyBorder="1" applyAlignment="1" applyProtection="1">
      <alignment horizontal="right" vertical="center"/>
    </xf>
    <xf numFmtId="0" fontId="11" fillId="0" borderId="5" xfId="0" applyFont="1" applyBorder="1" applyAlignment="1" applyProtection="1">
      <alignment horizontal="center"/>
    </xf>
    <xf numFmtId="0" fontId="15" fillId="2" borderId="0" xfId="0" applyFont="1" applyFill="1" applyBorder="1" applyAlignment="1" applyProtection="1">
      <alignment vertical="center" wrapText="1"/>
    </xf>
    <xf numFmtId="3" fontId="23" fillId="3" borderId="0" xfId="0" applyNumberFormat="1" applyFont="1" applyFill="1" applyBorder="1" applyAlignment="1" applyProtection="1">
      <alignment horizontal="right" vertical="center"/>
    </xf>
    <xf numFmtId="0" fontId="13" fillId="2" borderId="7" xfId="0" applyFont="1" applyFill="1" applyBorder="1" applyAlignment="1" applyProtection="1">
      <alignment horizontal="center" vertical="center" wrapText="1"/>
    </xf>
    <xf numFmtId="3" fontId="14" fillId="4" borderId="9" xfId="0" applyNumberFormat="1" applyFont="1" applyFill="1" applyBorder="1" applyAlignment="1" applyProtection="1">
      <alignment horizontal="right" vertical="center"/>
    </xf>
    <xf numFmtId="3" fontId="23" fillId="3" borderId="8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3" fontId="16" fillId="5" borderId="2" xfId="0" applyNumberFormat="1" applyFont="1" applyFill="1" applyBorder="1" applyAlignment="1" applyProtection="1">
      <alignment vertical="center"/>
      <protection locked="0"/>
    </xf>
    <xf numFmtId="3" fontId="16" fillId="5" borderId="5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6B6E4"/>
      <color rgb="FF24135F"/>
      <color rgb="FF24133C"/>
      <color rgb="FF006A71"/>
      <color rgb="FF73AFB6"/>
      <color rgb="FF4C2432"/>
      <color rgb="FFB15C12"/>
      <color rgb="FF73ACB6"/>
      <color rgb="FFABB6AB"/>
      <color rgb="FFD31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B-4759-8014-1BDADB7350F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8B-4759-8014-1BDADB7350F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54C-4E10-BA4A-B659AF74BED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54C-4E10-BA4A-B659AF74BED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54C-4E10-BA4A-B659AF74BED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54C-4E10-BA4A-B659AF74BED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54C-4E10-BA4A-B659AF74BED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54C-4E10-BA4A-B659AF74BED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54C-4E10-BA4A-B659AF74BED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54C-4E10-BA4A-B659AF74BED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54C-4E10-BA4A-B659AF74BED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854C-4E10-BA4A-B659AF74BED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54C-4E10-BA4A-B659AF74BED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54C-4E10-BA4A-B659AF74BED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854C-4E10-BA4A-B659AF74BED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854C-4E10-BA4A-B659AF74BED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854C-4E10-BA4A-B659AF74BED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854C-4E10-BA4A-B659AF74BED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Datos!$L$5</c:f>
              <c:numCache>
                <c:formatCode>#,##0</c:formatCode>
                <c:ptCount val="1"/>
                <c:pt idx="0">
                  <c:v>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854C-4E10-BA4A-B659AF74B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7245508597139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</c:f>
              <c:numCache>
                <c:formatCode>#,##0</c:formatCode>
                <c:ptCount val="1"/>
                <c:pt idx="0">
                  <c:v>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9F1-B88B-8DB8E224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Datos!$E$5:$E$6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Datos!$K$5:$K$6</c:f>
              <c:numCache>
                <c:formatCode>#,##0</c:formatCode>
                <c:ptCount val="2"/>
                <c:pt idx="0">
                  <c:v>6838</c:v>
                </c:pt>
                <c:pt idx="1">
                  <c:v>5531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E-4D14-BA25-7DB9AAFB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4-4077-A61F-FC09ACA67035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4-4077-A61F-FC09ACA67035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4-4077-A61F-FC09ACA67035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4-4077-A61F-FC09ACA67035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54-4077-A61F-FC09ACA67035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54-4077-A61F-FC09ACA67035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54-4077-A61F-FC09ACA67035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54-4077-A61F-FC09ACA67035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54-4077-A61F-FC09ACA67035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54-4077-A61F-FC09ACA67035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54-4077-A61F-FC09ACA67035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54-4077-A61F-FC09ACA67035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54-4077-A61F-FC09ACA67035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54-4077-A61F-FC09ACA67035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54-4077-A61F-FC09ACA67035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354-4077-A61F-FC09ACA67035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54-4077-A61F-FC09ACA67035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354-4077-A61F-FC09ACA67035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Datos!$L$6</c:f>
              <c:numCache>
                <c:formatCode>#,##0</c:formatCode>
                <c:ptCount val="1"/>
                <c:pt idx="0">
                  <c:v>12369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54-4077-A61F-FC09ACA6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8997888"/>
        <c:axId val="879000064"/>
      </c:barChart>
      <c:catAx>
        <c:axId val="878997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9000064"/>
        <c:crosses val="autoZero"/>
        <c:auto val="1"/>
        <c:lblAlgn val="ctr"/>
        <c:lblOffset val="100"/>
        <c:noMultiLvlLbl val="0"/>
      </c:catAx>
      <c:valAx>
        <c:axId val="87900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89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7245508597139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Datos!$E$5:$E$7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Datos!$K$5:$K$7</c:f>
              <c:numCache>
                <c:formatCode>#,##0</c:formatCode>
                <c:ptCount val="3"/>
                <c:pt idx="0">
                  <c:v>6838</c:v>
                </c:pt>
                <c:pt idx="1">
                  <c:v>5531</c:v>
                </c:pt>
                <c:pt idx="2">
                  <c:v>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B-48A2-8A22-02FB7BAD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001152"/>
        <c:axId val="878992992"/>
      </c:barChart>
      <c:catAx>
        <c:axId val="879001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2992"/>
        <c:crosses val="autoZero"/>
        <c:auto val="1"/>
        <c:lblAlgn val="ctr"/>
        <c:lblOffset val="100"/>
        <c:noMultiLvlLbl val="0"/>
      </c:catAx>
      <c:valAx>
        <c:axId val="8789929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90011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C-4668-8F97-36D264A4B9AD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C-4668-8F97-36D264A4B9AD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C-4668-8F97-36D264A4B9AD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AC-4668-8F97-36D264A4B9AD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AC-4668-8F97-36D264A4B9AD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AC-4668-8F97-36D264A4B9AD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AC-4668-8F97-36D264A4B9AD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AC-4668-8F97-36D264A4B9AD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AC-4668-8F97-36D264A4B9AD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AC-4668-8F97-36D264A4B9AD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AC-4668-8F97-36D264A4B9AD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AC-4668-8F97-36D264A4B9AD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AC-4668-8F97-36D264A4B9AD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AC-4668-8F97-36D264A4B9AD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AC-4668-8F97-36D264A4B9AD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AC-4668-8F97-36D264A4B9AD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AC-4668-8F97-36D264A4B9AD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6AC-4668-8F97-36D264A4B9AD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Datos!$L$7</c:f>
              <c:numCache>
                <c:formatCode>#,##0</c:formatCode>
                <c:ptCount val="1"/>
                <c:pt idx="0">
                  <c:v>20233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6AC-4668-8F97-36D264A4B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8995712"/>
        <c:axId val="878991904"/>
      </c:barChart>
      <c:catAx>
        <c:axId val="878995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1904"/>
        <c:crosses val="autoZero"/>
        <c:auto val="1"/>
        <c:lblAlgn val="ctr"/>
        <c:lblOffset val="100"/>
        <c:noMultiLvlLbl val="0"/>
      </c:catAx>
      <c:valAx>
        <c:axId val="878991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899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7245508597139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Datos!$K$5:$K$8</c:f>
              <c:numCache>
                <c:formatCode>#,##0</c:formatCode>
                <c:ptCount val="4"/>
                <c:pt idx="0">
                  <c:v>6838</c:v>
                </c:pt>
                <c:pt idx="1">
                  <c:v>5531</c:v>
                </c:pt>
                <c:pt idx="2">
                  <c:v>7864</c:v>
                </c:pt>
                <c:pt idx="3">
                  <c:v>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6-4A15-98F2-1892C801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2448"/>
        <c:axId val="878993536"/>
      </c:barChart>
      <c:catAx>
        <c:axId val="87899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3536"/>
        <c:crosses val="autoZero"/>
        <c:auto val="1"/>
        <c:lblAlgn val="ctr"/>
        <c:lblOffset val="100"/>
        <c:noMultiLvlLbl val="0"/>
      </c:catAx>
      <c:valAx>
        <c:axId val="8789935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2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1-43FC-BF68-DB1F7C79C6D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1-43FC-BF68-DB1F7C79C6D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1-43FC-BF68-DB1F7C79C6D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1-43FC-BF68-DB1F7C79C6D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1-43FC-BF68-DB1F7C79C6D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1-43FC-BF68-DB1F7C79C6D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1-43FC-BF68-DB1F7C79C6D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11-43FC-BF68-DB1F7C79C6D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11-43FC-BF68-DB1F7C79C6D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11-43FC-BF68-DB1F7C79C6D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11-43FC-BF68-DB1F7C79C6D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11-43FC-BF68-DB1F7C79C6D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11-43FC-BF68-DB1F7C79C6D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B11-43FC-BF68-DB1F7C79C6D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11-43FC-BF68-DB1F7C79C6D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B11-43FC-BF68-DB1F7C79C6D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B11-43FC-BF68-DB1F7C79C6D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B11-43FC-BF68-DB1F7C79C6D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Datos!$L$8</c:f>
              <c:numCache>
                <c:formatCode>#,##0</c:formatCode>
                <c:ptCount val="1"/>
                <c:pt idx="0">
                  <c:v>25367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11-43FC-BF68-DB1F7C79C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8994624"/>
        <c:axId val="878995168"/>
      </c:barChart>
      <c:catAx>
        <c:axId val="878994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5168"/>
        <c:crosses val="autoZero"/>
        <c:auto val="1"/>
        <c:lblAlgn val="ctr"/>
        <c:lblOffset val="100"/>
        <c:noMultiLvlLbl val="0"/>
      </c:catAx>
      <c:valAx>
        <c:axId val="878995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899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7245508597139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Datos!$K$5:$K$9</c:f>
              <c:numCache>
                <c:formatCode>#,##0</c:formatCode>
                <c:ptCount val="5"/>
                <c:pt idx="0">
                  <c:v>6838</c:v>
                </c:pt>
                <c:pt idx="1">
                  <c:v>5531</c:v>
                </c:pt>
                <c:pt idx="2">
                  <c:v>7864</c:v>
                </c:pt>
                <c:pt idx="3">
                  <c:v>5134</c:v>
                </c:pt>
                <c:pt idx="4">
                  <c:v>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1-42BE-99A8-62B55194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8432"/>
        <c:axId val="879002784"/>
      </c:barChart>
      <c:catAx>
        <c:axId val="87899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9002784"/>
        <c:crosses val="autoZero"/>
        <c:auto val="1"/>
        <c:lblAlgn val="ctr"/>
        <c:lblOffset val="100"/>
        <c:noMultiLvlLbl val="0"/>
      </c:catAx>
      <c:valAx>
        <c:axId val="87900278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8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3-421A-A672-7AB75C6AC4C9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3-421A-A672-7AB75C6AC4C9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3-421A-A672-7AB75C6AC4C9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83-421A-A672-7AB75C6AC4C9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83-421A-A672-7AB75C6AC4C9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83-421A-A672-7AB75C6AC4C9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83-421A-A672-7AB75C6AC4C9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83-421A-A672-7AB75C6AC4C9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83-421A-A672-7AB75C6AC4C9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83-421A-A672-7AB75C6AC4C9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83-421A-A672-7AB75C6AC4C9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83-421A-A672-7AB75C6AC4C9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83-421A-A672-7AB75C6AC4C9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883-421A-A672-7AB75C6AC4C9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83-421A-A672-7AB75C6AC4C9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883-421A-A672-7AB75C6AC4C9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883-421A-A672-7AB75C6AC4C9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883-421A-A672-7AB75C6AC4C9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Datos!$L$9</c:f>
              <c:numCache>
                <c:formatCode>#,##0</c:formatCode>
                <c:ptCount val="1"/>
                <c:pt idx="0">
                  <c:v>31498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883-421A-A672-7AB75C6AC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1696"/>
        <c:axId val="878988096"/>
      </c:barChart>
      <c:catAx>
        <c:axId val="879001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88096"/>
        <c:crosses val="autoZero"/>
        <c:auto val="1"/>
        <c:lblAlgn val="ctr"/>
        <c:lblOffset val="100"/>
        <c:noMultiLvlLbl val="0"/>
      </c:catAx>
      <c:valAx>
        <c:axId val="87898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7245508597139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Datos!$E$5:$E$10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Datos!$K$5:$K$10</c:f>
              <c:numCache>
                <c:formatCode>#,##0</c:formatCode>
                <c:ptCount val="6"/>
                <c:pt idx="0">
                  <c:v>6838</c:v>
                </c:pt>
                <c:pt idx="1">
                  <c:v>5531</c:v>
                </c:pt>
                <c:pt idx="2">
                  <c:v>7864</c:v>
                </c:pt>
                <c:pt idx="3">
                  <c:v>5134</c:v>
                </c:pt>
                <c:pt idx="4">
                  <c:v>6131</c:v>
                </c:pt>
                <c:pt idx="5">
                  <c:v>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9-47F8-A721-23A8A25F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4528"/>
        <c:axId val="907176704"/>
      </c:barChart>
      <c:catAx>
        <c:axId val="90717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704"/>
        <c:crosses val="autoZero"/>
        <c:auto val="1"/>
        <c:lblAlgn val="ctr"/>
        <c:lblOffset val="100"/>
        <c:noMultiLvlLbl val="0"/>
      </c:catAx>
      <c:valAx>
        <c:axId val="90717670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45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4-4525-8747-0DE7A89475C9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4-4525-8747-0DE7A89475C9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4-4525-8747-0DE7A89475C9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4-4525-8747-0DE7A89475C9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4-4525-8747-0DE7A89475C9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34-4525-8747-0DE7A89475C9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34-4525-8747-0DE7A89475C9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34-4525-8747-0DE7A89475C9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34-4525-8747-0DE7A89475C9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34-4525-8747-0DE7A89475C9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34-4525-8747-0DE7A89475C9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34-4525-8747-0DE7A89475C9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734-4525-8747-0DE7A89475C9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734-4525-8747-0DE7A89475C9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34-4525-8747-0DE7A89475C9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734-4525-8747-0DE7A89475C9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734-4525-8747-0DE7A89475C9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734-4525-8747-0DE7A89475C9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Datos!$L$10</c:f>
              <c:numCache>
                <c:formatCode>#,##0</c:formatCode>
                <c:ptCount val="1"/>
                <c:pt idx="0">
                  <c:v>37480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734-4525-8747-0DE7A8947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7189216"/>
        <c:axId val="907188128"/>
      </c:barChart>
      <c:catAx>
        <c:axId val="907189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7188128"/>
        <c:crosses val="autoZero"/>
        <c:auto val="1"/>
        <c:lblAlgn val="ctr"/>
        <c:lblOffset val="100"/>
        <c:noMultiLvlLbl val="0"/>
      </c:catAx>
      <c:valAx>
        <c:axId val="90718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718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7245508597139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Datos!$K$5:$K$11</c:f>
              <c:numCache>
                <c:formatCode>#,##0</c:formatCode>
                <c:ptCount val="7"/>
                <c:pt idx="0">
                  <c:v>6838</c:v>
                </c:pt>
                <c:pt idx="1">
                  <c:v>5531</c:v>
                </c:pt>
                <c:pt idx="2">
                  <c:v>7864</c:v>
                </c:pt>
                <c:pt idx="3">
                  <c:v>5134</c:v>
                </c:pt>
                <c:pt idx="4">
                  <c:v>6131</c:v>
                </c:pt>
                <c:pt idx="5">
                  <c:v>5982</c:v>
                </c:pt>
                <c:pt idx="6">
                  <c:v>3162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28A-BD03-7D82F801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2144"/>
        <c:axId val="907185408"/>
      </c:barChart>
      <c:catAx>
        <c:axId val="907182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408"/>
        <c:crosses val="autoZero"/>
        <c:auto val="1"/>
        <c:lblAlgn val="ctr"/>
        <c:lblOffset val="100"/>
        <c:noMultiLvlLbl val="0"/>
      </c:catAx>
      <c:valAx>
        <c:axId val="9071854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21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F-4168-AA9D-E31527646042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F-4168-AA9D-E31527646042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8F-4168-AA9D-E31527646042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8F-4168-AA9D-E31527646042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8F-4168-AA9D-E31527646042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8F-4168-AA9D-E31527646042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8F-4168-AA9D-E31527646042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8F-4168-AA9D-E31527646042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8F-4168-AA9D-E31527646042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8F-4168-AA9D-E31527646042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8F-4168-AA9D-E31527646042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8F-4168-AA9D-E31527646042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8F-4168-AA9D-E31527646042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8F-4168-AA9D-E31527646042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8F-4168-AA9D-E31527646042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F8F-4168-AA9D-E31527646042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F8F-4168-AA9D-E31527646042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F8F-4168-AA9D-E31527646042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Datos!$L$11</c:f>
              <c:numCache>
                <c:formatCode>#,##0</c:formatCode>
                <c:ptCount val="1"/>
                <c:pt idx="0">
                  <c:v>40642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F8F-4168-AA9D-E3152764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7177792"/>
        <c:axId val="907187040"/>
      </c:barChart>
      <c:catAx>
        <c:axId val="907177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7187040"/>
        <c:crosses val="autoZero"/>
        <c:auto val="1"/>
        <c:lblAlgn val="ctr"/>
        <c:lblOffset val="100"/>
        <c:noMultiLvlLbl val="0"/>
      </c:catAx>
      <c:valAx>
        <c:axId val="90718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717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7245508597139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Datos!$E$5:$E$12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Datos!$K$5:$K$12</c:f>
              <c:numCache>
                <c:formatCode>#,##0</c:formatCode>
                <c:ptCount val="8"/>
                <c:pt idx="0">
                  <c:v>6838</c:v>
                </c:pt>
                <c:pt idx="1">
                  <c:v>5531</c:v>
                </c:pt>
                <c:pt idx="2">
                  <c:v>7864</c:v>
                </c:pt>
                <c:pt idx="3">
                  <c:v>5134</c:v>
                </c:pt>
                <c:pt idx="4">
                  <c:v>6131</c:v>
                </c:pt>
                <c:pt idx="5">
                  <c:v>5982</c:v>
                </c:pt>
                <c:pt idx="6">
                  <c:v>3162</c:v>
                </c:pt>
                <c:pt idx="7">
                  <c:v>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646-8F28-E576B214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1-4227-9D77-9B51949DC61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1-4227-9D77-9B51949DC61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E1-4227-9D77-9B51949DC61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E1-4227-9D77-9B51949DC61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E1-4227-9D77-9B51949DC61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E1-4227-9D77-9B51949DC61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E1-4227-9D77-9B51949DC61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E1-4227-9D77-9B51949DC61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E1-4227-9D77-9B51949DC61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E1-4227-9D77-9B51949DC61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E1-4227-9D77-9B51949DC61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E1-4227-9D77-9B51949DC61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E1-4227-9D77-9B51949DC61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E1-4227-9D77-9B51949DC61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BE1-4227-9D77-9B51949DC61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BE1-4227-9D77-9B51949DC61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E1-4227-9D77-9B51949DC61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E1-4227-9D77-9B51949DC61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Datos!$L$12</c:f>
              <c:numCache>
                <c:formatCode>#,##0</c:formatCode>
                <c:ptCount val="1"/>
                <c:pt idx="0">
                  <c:v>46474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BE1-4227-9D77-9B51949DC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7181600"/>
        <c:axId val="907183232"/>
      </c:barChart>
      <c:catAx>
        <c:axId val="907181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7183232"/>
        <c:crosses val="autoZero"/>
        <c:auto val="1"/>
        <c:lblAlgn val="ctr"/>
        <c:lblOffset val="100"/>
        <c:noMultiLvlLbl val="0"/>
      </c:catAx>
      <c:valAx>
        <c:axId val="90718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718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7245508597139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9-46E2-AAB6-8EF1E3835BE7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9-46E2-AAB6-8EF1E3835BE7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9-46E2-AAB6-8EF1E3835BE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9-46E2-AAB6-8EF1E3835BE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A9-46E2-AAB6-8EF1E3835BE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A9-46E2-AAB6-8EF1E3835BE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A9-46E2-AAB6-8EF1E3835BE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A9-46E2-AAB6-8EF1E3835BE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A9-46E2-AAB6-8EF1E3835BE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A9-46E2-AAB6-8EF1E3835BE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A9-46E2-AAB6-8EF1E3835BE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A9-46E2-AAB6-8EF1E3835BE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0A9-46E2-AAB6-8EF1E3835BE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0A9-46E2-AAB6-8EF1E3835BE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A9-46E2-AAB6-8EF1E3835BE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0A9-46E2-AAB6-8EF1E3835BE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0A9-46E2-AAB6-8EF1E3835BE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0A9-46E2-AAB6-8EF1E3835BE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Datos!$L$13</c:f>
              <c:numCache>
                <c:formatCode>#,##0</c:formatCode>
                <c:ptCount val="1"/>
                <c:pt idx="0">
                  <c:v>53300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0A9-46E2-AAB6-8EF1E3835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7187584"/>
        <c:axId val="907177248"/>
      </c:barChart>
      <c:catAx>
        <c:axId val="907187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7177248"/>
        <c:crosses val="autoZero"/>
        <c:auto val="1"/>
        <c:lblAlgn val="ctr"/>
        <c:lblOffset val="100"/>
        <c:noMultiLvlLbl val="0"/>
      </c:catAx>
      <c:valAx>
        <c:axId val="90717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718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7245508597139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Datos!$E$5:$E$13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Datos!$K$5:$K$13</c:f>
              <c:numCache>
                <c:formatCode>#,##0</c:formatCode>
                <c:ptCount val="9"/>
                <c:pt idx="0">
                  <c:v>6838</c:v>
                </c:pt>
                <c:pt idx="1">
                  <c:v>5531</c:v>
                </c:pt>
                <c:pt idx="2">
                  <c:v>7864</c:v>
                </c:pt>
                <c:pt idx="3">
                  <c:v>5134</c:v>
                </c:pt>
                <c:pt idx="4">
                  <c:v>6131</c:v>
                </c:pt>
                <c:pt idx="5">
                  <c:v>5982</c:v>
                </c:pt>
                <c:pt idx="6">
                  <c:v>3162</c:v>
                </c:pt>
                <c:pt idx="7">
                  <c:v>5832</c:v>
                </c:pt>
                <c:pt idx="8">
                  <c:v>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8-4C05-8712-CE048345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B-41D6-AF72-42597C663C71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B-41D6-AF72-42597C663C71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AB-41D6-AF72-42597C663C71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AB-41D6-AF72-42597C663C71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AB-41D6-AF72-42597C663C71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AB-41D6-AF72-42597C663C71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AB-41D6-AF72-42597C663C71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AB-41D6-AF72-42597C663C71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AB-41D6-AF72-42597C663C71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AB-41D6-AF72-42597C663C71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AB-41D6-AF72-42597C663C71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AB-41D6-AF72-42597C663C71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1AB-41D6-AF72-42597C663C71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1AB-41D6-AF72-42597C663C71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AB-41D6-AF72-42597C663C71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1AB-41D6-AF72-42597C663C71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1AB-41D6-AF72-42597C663C71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1AB-41D6-AF72-42597C663C71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Datos!$L$14</c:f>
              <c:numCache>
                <c:formatCode>#,##0</c:formatCode>
                <c:ptCount val="1"/>
                <c:pt idx="0">
                  <c:v>59901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1AB-41D6-AF72-42597C663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7178336"/>
        <c:axId val="907184864"/>
      </c:barChart>
      <c:catAx>
        <c:axId val="907178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7184864"/>
        <c:crosses val="autoZero"/>
        <c:auto val="1"/>
        <c:lblAlgn val="ctr"/>
        <c:lblOffset val="100"/>
        <c:noMultiLvlLbl val="0"/>
      </c:catAx>
      <c:valAx>
        <c:axId val="907184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71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7245508597139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Datos!$K$5:$K$14</c:f>
              <c:numCache>
                <c:formatCode>#,##0</c:formatCode>
                <c:ptCount val="10"/>
                <c:pt idx="0">
                  <c:v>6838</c:v>
                </c:pt>
                <c:pt idx="1">
                  <c:v>5531</c:v>
                </c:pt>
                <c:pt idx="2">
                  <c:v>7864</c:v>
                </c:pt>
                <c:pt idx="3">
                  <c:v>5134</c:v>
                </c:pt>
                <c:pt idx="4">
                  <c:v>6131</c:v>
                </c:pt>
                <c:pt idx="5">
                  <c:v>5982</c:v>
                </c:pt>
                <c:pt idx="6">
                  <c:v>3162</c:v>
                </c:pt>
                <c:pt idx="7">
                  <c:v>5832</c:v>
                </c:pt>
                <c:pt idx="8">
                  <c:v>6826</c:v>
                </c:pt>
                <c:pt idx="9">
                  <c:v>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E-48EA-83AD-257A60BD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Datos!$E$5:$E$15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Datos!$K$5:$K$15</c:f>
              <c:numCache>
                <c:formatCode>#,##0</c:formatCode>
                <c:ptCount val="11"/>
                <c:pt idx="0">
                  <c:v>6838</c:v>
                </c:pt>
                <c:pt idx="1">
                  <c:v>5531</c:v>
                </c:pt>
                <c:pt idx="2">
                  <c:v>7864</c:v>
                </c:pt>
                <c:pt idx="3">
                  <c:v>5134</c:v>
                </c:pt>
                <c:pt idx="4">
                  <c:v>6131</c:v>
                </c:pt>
                <c:pt idx="5">
                  <c:v>5982</c:v>
                </c:pt>
                <c:pt idx="6">
                  <c:v>3162</c:v>
                </c:pt>
                <c:pt idx="7">
                  <c:v>5832</c:v>
                </c:pt>
                <c:pt idx="8">
                  <c:v>6826</c:v>
                </c:pt>
                <c:pt idx="9">
                  <c:v>6601</c:v>
                </c:pt>
                <c:pt idx="10">
                  <c:v>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4-4F4E-9415-658A51A1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5616"/>
        <c:axId val="907185952"/>
      </c:barChart>
      <c:catAx>
        <c:axId val="90717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952"/>
        <c:crosses val="autoZero"/>
        <c:auto val="1"/>
        <c:lblAlgn val="ctr"/>
        <c:lblOffset val="100"/>
        <c:noMultiLvlLbl val="0"/>
      </c:catAx>
      <c:valAx>
        <c:axId val="9071859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56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0-4FC6-947F-DE272950DF3F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0-4FC6-947F-DE272950DF3F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0-4FC6-947F-DE272950DF3F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0-4FC6-947F-DE272950DF3F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0-4FC6-947F-DE272950DF3F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60-4FC6-947F-DE272950DF3F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60-4FC6-947F-DE272950DF3F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60-4FC6-947F-DE272950DF3F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60-4FC6-947F-DE272950DF3F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0-4FC6-947F-DE272950DF3F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60-4FC6-947F-DE272950DF3F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60-4FC6-947F-DE272950DF3F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60-4FC6-947F-DE272950DF3F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60-4FC6-947F-DE272950DF3F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360-4FC6-947F-DE272950DF3F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360-4FC6-947F-DE272950DF3F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360-4FC6-947F-DE272950DF3F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360-4FC6-947F-DE272950DF3F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Datos!$L$15</c:f>
              <c:numCache>
                <c:formatCode>#,##0</c:formatCode>
                <c:ptCount val="1"/>
                <c:pt idx="0">
                  <c:v>67425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360-4FC6-947F-DE272950D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7181056"/>
        <c:axId val="907178880"/>
      </c:barChart>
      <c:catAx>
        <c:axId val="907181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7178880"/>
        <c:crosses val="autoZero"/>
        <c:auto val="1"/>
        <c:lblAlgn val="ctr"/>
        <c:lblOffset val="100"/>
        <c:noMultiLvlLbl val="0"/>
      </c:catAx>
      <c:valAx>
        <c:axId val="90717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718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7245508597139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Datos!$E$5:$E$16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Datos!$K$5:$K$16</c:f>
              <c:numCache>
                <c:formatCode>#,##0</c:formatCode>
                <c:ptCount val="12"/>
                <c:pt idx="0">
                  <c:v>6838</c:v>
                </c:pt>
                <c:pt idx="1">
                  <c:v>5531</c:v>
                </c:pt>
                <c:pt idx="2">
                  <c:v>7864</c:v>
                </c:pt>
                <c:pt idx="3">
                  <c:v>5134</c:v>
                </c:pt>
                <c:pt idx="4">
                  <c:v>6131</c:v>
                </c:pt>
                <c:pt idx="5">
                  <c:v>5982</c:v>
                </c:pt>
                <c:pt idx="6">
                  <c:v>3162</c:v>
                </c:pt>
                <c:pt idx="7">
                  <c:v>5832</c:v>
                </c:pt>
                <c:pt idx="8">
                  <c:v>6826</c:v>
                </c:pt>
                <c:pt idx="9">
                  <c:v>6601</c:v>
                </c:pt>
                <c:pt idx="10">
                  <c:v>7524</c:v>
                </c:pt>
                <c:pt idx="11">
                  <c:v>3070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0C7-9418-52E7DBEE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9424"/>
        <c:axId val="907184320"/>
      </c:barChart>
      <c:catAx>
        <c:axId val="90717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4320"/>
        <c:crosses val="autoZero"/>
        <c:auto val="1"/>
        <c:lblAlgn val="ctr"/>
        <c:lblOffset val="100"/>
        <c:noMultiLvlLbl val="0"/>
      </c:catAx>
      <c:valAx>
        <c:axId val="90718432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94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3-4FDC-9E63-83C0BDA70572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3-4FDC-9E63-83C0BDA70572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3-4FDC-9E63-83C0BDA70572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3-4FDC-9E63-83C0BDA70572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D3-4FDC-9E63-83C0BDA70572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D3-4FDC-9E63-83C0BDA70572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D3-4FDC-9E63-83C0BDA70572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D3-4FDC-9E63-83C0BDA70572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D3-4FDC-9E63-83C0BDA70572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D3-4FDC-9E63-83C0BDA70572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D3-4FDC-9E63-83C0BDA70572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D3-4FDC-9E63-83C0BDA70572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D3-4FDC-9E63-83C0BDA70572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D3-4FDC-9E63-83C0BDA70572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D3-4FDC-9E63-83C0BDA70572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D3-4FDC-9E63-83C0BDA70572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0D3-4FDC-9E63-83C0BDA70572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0D3-4FDC-9E63-83C0BDA70572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Datos!$L$16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D3-4FDC-9E63-83C0BDA70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7179968"/>
        <c:axId val="907188672"/>
      </c:barChart>
      <c:catAx>
        <c:axId val="907179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7188672"/>
        <c:crosses val="autoZero"/>
        <c:auto val="1"/>
        <c:lblAlgn val="ctr"/>
        <c:lblOffset val="100"/>
        <c:noMultiLvlLbl val="0"/>
      </c:catAx>
      <c:valAx>
        <c:axId val="90718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717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7245508597139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9.xml"/><Relationship Id="rId1" Type="http://schemas.openxmlformats.org/officeDocument/2006/relationships/image" Target="../media/image1.emf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emf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3.xml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5" name="Imagen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152400</xdr:rowOff>
    </xdr:from>
    <xdr:to>
      <xdr:col>14</xdr:col>
      <xdr:colOff>28575</xdr:colOff>
      <xdr:row>44</xdr:row>
      <xdr:rowOff>57150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id="{44307B3F-2B6C-403A-9565-9946F074D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241B3DC-F546-4E04-9EB0-36494E4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9CCBA73-C07B-480F-889F-C8BCEFC5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49505B13-8A18-48C5-A678-C5A784D39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C932D91A-2F17-4D52-A617-572EEC451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152400</xdr:rowOff>
    </xdr:from>
    <xdr:to>
      <xdr:col>14</xdr:col>
      <xdr:colOff>28575</xdr:colOff>
      <xdr:row>44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6DAE289-19F7-495C-A362-DD6AF08B8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A8BD324-5B83-4113-B53B-9A896FBE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FD1167C-98C5-4C34-A386-A75ECA1A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5BC7145-5037-4E73-B43C-13515792C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5EB8B6F-21A0-4DC0-AAEA-881FF67D7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152400</xdr:rowOff>
    </xdr:from>
    <xdr:to>
      <xdr:col>14</xdr:col>
      <xdr:colOff>28575</xdr:colOff>
      <xdr:row>44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C22FA4-A19D-4207-9DB9-70F27019C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BF749E7-85FD-4B70-BBBF-D969DCAC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FF2EE70-A76E-4248-BC89-8A4EAC2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657AA83-A1E5-4941-912A-FB3CEBBCC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A63D7EC3-C6C0-407C-BBC7-03D5229DD38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152400</xdr:rowOff>
    </xdr:from>
    <xdr:to>
      <xdr:col>14</xdr:col>
      <xdr:colOff>28575</xdr:colOff>
      <xdr:row>44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4E69E7-4965-47E5-868D-4D53E8B4D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9DB90E5-89D8-42E6-9BE0-3B988D9D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99959213-AE1F-4B90-8ADA-151AD30C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02DC1B7-565E-4AAB-9BFE-0FDDBF73C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779FFDC-B77F-4707-8FB8-152EA8EC9A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152400</xdr:rowOff>
    </xdr:from>
    <xdr:to>
      <xdr:col>14</xdr:col>
      <xdr:colOff>28575</xdr:colOff>
      <xdr:row>44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368D741-E1E9-44DB-B05A-AC09802C0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59FE90C-1006-4475-9898-B879D7C9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56EE084-23F8-4E99-A505-3236C3F1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B5E2B5F-B210-41C0-A29A-0C301C0DA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01AFC63-5E8E-48FA-9CCA-F51BD112FC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152400</xdr:rowOff>
    </xdr:from>
    <xdr:to>
      <xdr:col>14</xdr:col>
      <xdr:colOff>28575</xdr:colOff>
      <xdr:row>44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EDFEBFC-D29A-4D73-B88A-5F987BB20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583E644-0B2C-4B0F-97B2-68A696CB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838CD7AC-7468-4A6D-9BF3-E03CCE41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16E8915-11C1-4D3A-93A6-40A9CEF0B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76F47E2C-6E60-46E4-973F-985291F8B79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152400</xdr:rowOff>
    </xdr:from>
    <xdr:to>
      <xdr:col>14</xdr:col>
      <xdr:colOff>28575</xdr:colOff>
      <xdr:row>44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BD5162-8E89-4DA2-9598-9AED3C638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33E5EE9-A437-48CC-AEB7-F3B207C9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299E8C79-2E9D-4A90-B517-55CD9E72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972C987-FCFB-4411-81FF-4F0210FC8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275847A-2C02-4874-9C1D-D375CE1BBD4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152400</xdr:rowOff>
    </xdr:from>
    <xdr:to>
      <xdr:col>14</xdr:col>
      <xdr:colOff>28575</xdr:colOff>
      <xdr:row>44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82823B9-E930-4ABA-A975-14B7EF9ED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1B6F3D8-257A-4A30-8D07-59FBC9E9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68A3876-4B4D-43D3-9E5A-B608FFA1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941725E-22AE-4A0D-A638-A7390E55B0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152400</xdr:rowOff>
    </xdr:from>
    <xdr:to>
      <xdr:col>14</xdr:col>
      <xdr:colOff>28575</xdr:colOff>
      <xdr:row>44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54A27A-D5D3-4990-BA42-75EE7AF32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AF5D6E9-495B-412A-AC36-B522923D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06C3004-036E-4667-8D7C-45C4029E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61A8AEE8-5013-4D14-99E5-C4DCDF35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D2ACEF98-B9AE-4E29-BAE4-965B369E6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152400</xdr:rowOff>
    </xdr:from>
    <xdr:to>
      <xdr:col>14</xdr:col>
      <xdr:colOff>28575</xdr:colOff>
      <xdr:row>44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EE3B20-D3DD-4894-B14D-C2AE031FA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9A128FD-D33F-4EB3-9FF6-AF089E2B5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0B8AF81-4A8B-4397-974C-7389DC94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5F6E29F2-8414-4F18-B2FD-B60B096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0FBDC19-645D-4995-A9D4-DADE3B770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392ED85F-F527-46AD-BE96-DAF770426B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152400</xdr:rowOff>
    </xdr:from>
    <xdr:to>
      <xdr:col>14</xdr:col>
      <xdr:colOff>28575</xdr:colOff>
      <xdr:row>44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51734C4-9D00-4391-9194-EFE470F82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013B0E3-57AA-4E86-A1ED-9AABF563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319FE2FB-3280-4025-A035-C91B1475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80D8DE3-A5C2-44B6-B195-9156DA0B5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A57152E-16EC-4E2F-961F-A4D46932F98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152400</xdr:rowOff>
    </xdr:from>
    <xdr:to>
      <xdr:col>14</xdr:col>
      <xdr:colOff>28575</xdr:colOff>
      <xdr:row>44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7DE6065-FB09-4DEC-A5D3-42D4A4B91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1048576"/>
  <sheetViews>
    <sheetView zoomScale="90" zoomScaleNormal="90" workbookViewId="0">
      <selection activeCell="I6" sqref="I6"/>
    </sheetView>
  </sheetViews>
  <sheetFormatPr baseColWidth="10" defaultColWidth="11.44140625" defaultRowHeight="13.8" x14ac:dyDescent="0.25"/>
  <cols>
    <col min="1" max="6" width="11.44140625" style="28"/>
    <col min="7" max="16" width="30.33203125" style="28" customWidth="1"/>
    <col min="17" max="16384" width="11.44140625" style="28"/>
  </cols>
  <sheetData>
    <row r="2" spans="2:18" ht="21" x14ac:dyDescent="0.4">
      <c r="C2" s="29" t="s">
        <v>0</v>
      </c>
      <c r="D2" s="30">
        <v>2021</v>
      </c>
      <c r="Q2" s="31"/>
    </row>
    <row r="3" spans="2:18" x14ac:dyDescent="0.25">
      <c r="G3" s="54" t="s">
        <v>1</v>
      </c>
      <c r="H3" s="55"/>
      <c r="I3" s="55"/>
      <c r="J3" s="55"/>
      <c r="K3" s="55"/>
      <c r="L3" s="55"/>
      <c r="M3" s="56"/>
      <c r="N3" s="45"/>
      <c r="O3" s="32" t="s">
        <v>2</v>
      </c>
      <c r="P3" s="32" t="s">
        <v>3</v>
      </c>
      <c r="Q3" s="31"/>
    </row>
    <row r="4" spans="2:18" ht="55.2" x14ac:dyDescent="0.25">
      <c r="C4" s="29" t="s">
        <v>4</v>
      </c>
      <c r="D4" s="29" t="s">
        <v>5</v>
      </c>
      <c r="F4" s="38" t="s">
        <v>6</v>
      </c>
      <c r="G4" s="40" t="s">
        <v>7</v>
      </c>
      <c r="H4" s="39" t="s">
        <v>8</v>
      </c>
      <c r="I4" s="40" t="s">
        <v>9</v>
      </c>
      <c r="J4" s="39" t="s">
        <v>10</v>
      </c>
      <c r="K4" s="48" t="s">
        <v>11</v>
      </c>
      <c r="L4" s="43" t="s">
        <v>12</v>
      </c>
      <c r="M4" s="22" t="s">
        <v>13</v>
      </c>
      <c r="N4" s="39" t="s">
        <v>14</v>
      </c>
      <c r="O4" s="22" t="s">
        <v>15</v>
      </c>
      <c r="P4" s="22" t="s">
        <v>16</v>
      </c>
      <c r="Q4" s="18"/>
      <c r="R4" s="18"/>
    </row>
    <row r="5" spans="2:18" ht="18" x14ac:dyDescent="0.25">
      <c r="B5" s="26">
        <v>2003</v>
      </c>
      <c r="C5" s="23">
        <v>5312</v>
      </c>
      <c r="D5" s="23">
        <f>C5</f>
        <v>5312</v>
      </c>
      <c r="E5" s="21" t="s">
        <v>17</v>
      </c>
      <c r="F5" s="19" t="s">
        <v>18</v>
      </c>
      <c r="G5" s="52">
        <v>6644</v>
      </c>
      <c r="H5" s="34">
        <f>$G$22+G5</f>
        <v>866820</v>
      </c>
      <c r="I5" s="52">
        <v>194</v>
      </c>
      <c r="J5" s="41">
        <f>$I$22+I5</f>
        <v>34224</v>
      </c>
      <c r="K5" s="50">
        <f>G5+I5</f>
        <v>6838</v>
      </c>
      <c r="L5" s="49">
        <f>IF(G5&lt;&gt;"",G5+I5,"")</f>
        <v>6838</v>
      </c>
      <c r="M5" s="53">
        <v>32</v>
      </c>
      <c r="N5" s="41">
        <f>$M$22+M5</f>
        <v>21253</v>
      </c>
      <c r="O5" s="52">
        <v>1</v>
      </c>
      <c r="P5" s="52">
        <v>13</v>
      </c>
      <c r="Q5" s="31"/>
    </row>
    <row r="6" spans="2:18" ht="18" x14ac:dyDescent="0.25">
      <c r="B6" s="26">
        <v>2004</v>
      </c>
      <c r="C6" s="23">
        <v>28438</v>
      </c>
      <c r="D6" s="23">
        <f>D5+C6</f>
        <v>33750</v>
      </c>
      <c r="E6" s="21" t="s">
        <v>19</v>
      </c>
      <c r="F6" s="19" t="s">
        <v>20</v>
      </c>
      <c r="G6" s="52">
        <v>5291</v>
      </c>
      <c r="H6" s="34">
        <f>H5+G6</f>
        <v>872111</v>
      </c>
      <c r="I6" s="52">
        <v>240</v>
      </c>
      <c r="J6" s="41">
        <f>J5+I6</f>
        <v>34464</v>
      </c>
      <c r="K6" s="50">
        <f>G6+I6</f>
        <v>5531</v>
      </c>
      <c r="L6" s="49">
        <f>IF(G6&lt;&gt;"",L5+G6+I6,"")</f>
        <v>12369</v>
      </c>
      <c r="M6" s="53">
        <v>114</v>
      </c>
      <c r="N6" s="41">
        <f>N5+M6</f>
        <v>21367</v>
      </c>
      <c r="O6" s="52">
        <v>8</v>
      </c>
      <c r="P6" s="52">
        <v>11</v>
      </c>
    </row>
    <row r="7" spans="2:18" ht="18" x14ac:dyDescent="0.25">
      <c r="B7" s="26">
        <v>2005</v>
      </c>
      <c r="C7" s="23">
        <v>36413</v>
      </c>
      <c r="D7" s="23">
        <f t="shared" ref="D7:D23" si="0">D6+C7</f>
        <v>70163</v>
      </c>
      <c r="E7" s="21" t="s">
        <v>21</v>
      </c>
      <c r="F7" s="19" t="s">
        <v>22</v>
      </c>
      <c r="G7" s="52">
        <v>7644</v>
      </c>
      <c r="H7" s="34">
        <f t="shared" ref="H7:H16" si="1">H6+G7</f>
        <v>879755</v>
      </c>
      <c r="I7" s="52">
        <v>220</v>
      </c>
      <c r="J7" s="41">
        <f t="shared" ref="J7:J16" si="2">J6+I7</f>
        <v>34684</v>
      </c>
      <c r="K7" s="50">
        <f>G7+I7</f>
        <v>7864</v>
      </c>
      <c r="L7" s="49">
        <f t="shared" ref="L7:L16" si="3">IF(G7&lt;&gt;"",L6+G7+I7,"")</f>
        <v>20233</v>
      </c>
      <c r="M7" s="53">
        <v>121</v>
      </c>
      <c r="N7" s="41">
        <f t="shared" ref="N7:N16" si="4">N6+M7</f>
        <v>21488</v>
      </c>
      <c r="O7" s="52">
        <v>5</v>
      </c>
      <c r="P7" s="52">
        <v>20</v>
      </c>
    </row>
    <row r="8" spans="2:18" ht="18" x14ac:dyDescent="0.25">
      <c r="B8" s="26">
        <v>2006</v>
      </c>
      <c r="C8" s="23">
        <v>31419</v>
      </c>
      <c r="D8" s="23">
        <f t="shared" si="0"/>
        <v>101582</v>
      </c>
      <c r="E8" s="21" t="s">
        <v>23</v>
      </c>
      <c r="F8" s="19" t="s">
        <v>24</v>
      </c>
      <c r="G8" s="52">
        <v>4982</v>
      </c>
      <c r="H8" s="34">
        <f t="shared" si="1"/>
        <v>884737</v>
      </c>
      <c r="I8" s="52">
        <v>152</v>
      </c>
      <c r="J8" s="41">
        <f t="shared" si="2"/>
        <v>34836</v>
      </c>
      <c r="K8" s="50">
        <f>G8+I8</f>
        <v>5134</v>
      </c>
      <c r="L8" s="49">
        <f t="shared" si="3"/>
        <v>25367</v>
      </c>
      <c r="M8" s="53">
        <v>110</v>
      </c>
      <c r="N8" s="41">
        <f t="shared" si="4"/>
        <v>21598</v>
      </c>
      <c r="O8" s="52">
        <v>5</v>
      </c>
      <c r="P8" s="52">
        <v>10</v>
      </c>
    </row>
    <row r="9" spans="2:18" ht="18" x14ac:dyDescent="0.25">
      <c r="B9" s="26">
        <v>2007</v>
      </c>
      <c r="C9" s="23">
        <v>78858</v>
      </c>
      <c r="D9" s="23">
        <f t="shared" si="0"/>
        <v>180440</v>
      </c>
      <c r="E9" s="21" t="s">
        <v>25</v>
      </c>
      <c r="F9" s="19" t="s">
        <v>26</v>
      </c>
      <c r="G9" s="52">
        <v>5905</v>
      </c>
      <c r="H9" s="34">
        <f t="shared" si="1"/>
        <v>890642</v>
      </c>
      <c r="I9" s="52">
        <v>226</v>
      </c>
      <c r="J9" s="41">
        <f t="shared" si="2"/>
        <v>35062</v>
      </c>
      <c r="K9" s="50">
        <f t="shared" ref="K9:K16" si="5">G9+I9</f>
        <v>6131</v>
      </c>
      <c r="L9" s="49">
        <f t="shared" si="3"/>
        <v>31498</v>
      </c>
      <c r="M9" s="53">
        <v>80</v>
      </c>
      <c r="N9" s="41">
        <f t="shared" si="4"/>
        <v>21678</v>
      </c>
      <c r="O9" s="52">
        <v>21</v>
      </c>
      <c r="P9" s="52">
        <v>11</v>
      </c>
    </row>
    <row r="10" spans="2:18" ht="18" x14ac:dyDescent="0.25">
      <c r="B10" s="26">
        <v>2008</v>
      </c>
      <c r="C10" s="23">
        <v>85368</v>
      </c>
      <c r="D10" s="23">
        <f t="shared" si="0"/>
        <v>265808</v>
      </c>
      <c r="E10" s="21" t="s">
        <v>27</v>
      </c>
      <c r="F10" s="19" t="s">
        <v>28</v>
      </c>
      <c r="G10" s="52">
        <v>5806</v>
      </c>
      <c r="H10" s="34">
        <f t="shared" si="1"/>
        <v>896448</v>
      </c>
      <c r="I10" s="52">
        <v>176</v>
      </c>
      <c r="J10" s="41">
        <f t="shared" si="2"/>
        <v>35238</v>
      </c>
      <c r="K10" s="50">
        <f t="shared" si="5"/>
        <v>5982</v>
      </c>
      <c r="L10" s="49">
        <f t="shared" si="3"/>
        <v>37480</v>
      </c>
      <c r="M10" s="53">
        <v>123</v>
      </c>
      <c r="N10" s="41">
        <f t="shared" si="4"/>
        <v>21801</v>
      </c>
      <c r="O10" s="52">
        <v>6</v>
      </c>
      <c r="P10" s="52">
        <v>8</v>
      </c>
    </row>
    <row r="11" spans="2:18" ht="18" x14ac:dyDescent="0.25">
      <c r="B11" s="26">
        <v>2009</v>
      </c>
      <c r="C11" s="23">
        <v>78237</v>
      </c>
      <c r="D11" s="23">
        <f t="shared" si="0"/>
        <v>344045</v>
      </c>
      <c r="E11" s="21" t="s">
        <v>29</v>
      </c>
      <c r="F11" s="19" t="s">
        <v>30</v>
      </c>
      <c r="G11" s="52">
        <v>3007</v>
      </c>
      <c r="H11" s="34">
        <f t="shared" si="1"/>
        <v>899455</v>
      </c>
      <c r="I11" s="52">
        <v>155</v>
      </c>
      <c r="J11" s="41">
        <f t="shared" si="2"/>
        <v>35393</v>
      </c>
      <c r="K11" s="50">
        <f t="shared" si="5"/>
        <v>3162</v>
      </c>
      <c r="L11" s="49">
        <f t="shared" si="3"/>
        <v>40642</v>
      </c>
      <c r="M11" s="53">
        <v>40</v>
      </c>
      <c r="N11" s="41">
        <f t="shared" si="4"/>
        <v>21841</v>
      </c>
      <c r="O11" s="52">
        <v>11</v>
      </c>
      <c r="P11" s="52">
        <v>3</v>
      </c>
    </row>
    <row r="12" spans="2:18" ht="18" x14ac:dyDescent="0.25">
      <c r="B12" s="26">
        <v>2010</v>
      </c>
      <c r="C12" s="23">
        <v>60471</v>
      </c>
      <c r="D12" s="23">
        <f t="shared" si="0"/>
        <v>404516</v>
      </c>
      <c r="E12" s="21" t="s">
        <v>31</v>
      </c>
      <c r="F12" s="19" t="s">
        <v>32</v>
      </c>
      <c r="G12" s="52">
        <v>5426</v>
      </c>
      <c r="H12" s="34">
        <f t="shared" si="1"/>
        <v>904881</v>
      </c>
      <c r="I12" s="52">
        <v>406</v>
      </c>
      <c r="J12" s="41">
        <f t="shared" si="2"/>
        <v>35799</v>
      </c>
      <c r="K12" s="50">
        <f t="shared" si="5"/>
        <v>5832</v>
      </c>
      <c r="L12" s="49">
        <f t="shared" si="3"/>
        <v>46474</v>
      </c>
      <c r="M12" s="53">
        <v>123</v>
      </c>
      <c r="N12" s="41">
        <f t="shared" si="4"/>
        <v>21964</v>
      </c>
      <c r="O12" s="52">
        <v>6</v>
      </c>
      <c r="P12" s="52">
        <v>15</v>
      </c>
    </row>
    <row r="13" spans="2:18" ht="18" x14ac:dyDescent="0.25">
      <c r="B13" s="26">
        <v>2011</v>
      </c>
      <c r="C13" s="23">
        <v>59520</v>
      </c>
      <c r="D13" s="23">
        <f t="shared" si="0"/>
        <v>464036</v>
      </c>
      <c r="E13" s="21" t="s">
        <v>33</v>
      </c>
      <c r="F13" s="19" t="s">
        <v>34</v>
      </c>
      <c r="G13" s="52">
        <v>6583</v>
      </c>
      <c r="H13" s="34">
        <f t="shared" si="1"/>
        <v>911464</v>
      </c>
      <c r="I13" s="52">
        <v>243</v>
      </c>
      <c r="J13" s="41">
        <f t="shared" si="2"/>
        <v>36042</v>
      </c>
      <c r="K13" s="50">
        <f t="shared" si="5"/>
        <v>6826</v>
      </c>
      <c r="L13" s="49">
        <f t="shared" si="3"/>
        <v>53300</v>
      </c>
      <c r="M13" s="53">
        <v>186</v>
      </c>
      <c r="N13" s="41">
        <f t="shared" si="4"/>
        <v>22150</v>
      </c>
      <c r="O13" s="52">
        <v>0</v>
      </c>
      <c r="P13" s="52">
        <v>24</v>
      </c>
    </row>
    <row r="14" spans="2:18" ht="18" x14ac:dyDescent="0.25">
      <c r="B14" s="26">
        <v>2012</v>
      </c>
      <c r="C14" s="23">
        <v>55209</v>
      </c>
      <c r="D14" s="23">
        <f t="shared" si="0"/>
        <v>519245</v>
      </c>
      <c r="E14" s="21" t="s">
        <v>35</v>
      </c>
      <c r="F14" s="19" t="s">
        <v>36</v>
      </c>
      <c r="G14" s="52">
        <v>6462</v>
      </c>
      <c r="H14" s="34">
        <f t="shared" si="1"/>
        <v>917926</v>
      </c>
      <c r="I14" s="52">
        <v>139</v>
      </c>
      <c r="J14" s="41">
        <f t="shared" si="2"/>
        <v>36181</v>
      </c>
      <c r="K14" s="50">
        <f t="shared" si="5"/>
        <v>6601</v>
      </c>
      <c r="L14" s="49">
        <f t="shared" si="3"/>
        <v>59901</v>
      </c>
      <c r="M14" s="53">
        <v>185</v>
      </c>
      <c r="N14" s="41">
        <f t="shared" si="4"/>
        <v>22335</v>
      </c>
      <c r="O14" s="52">
        <v>15</v>
      </c>
      <c r="P14" s="52">
        <v>4</v>
      </c>
    </row>
    <row r="15" spans="2:18" ht="18" x14ac:dyDescent="0.25">
      <c r="B15" s="26">
        <v>2013</v>
      </c>
      <c r="C15" s="23">
        <v>50686</v>
      </c>
      <c r="D15" s="23">
        <f t="shared" si="0"/>
        <v>569931</v>
      </c>
      <c r="E15" s="21" t="s">
        <v>37</v>
      </c>
      <c r="F15" s="19" t="s">
        <v>38</v>
      </c>
      <c r="G15" s="52">
        <v>7264</v>
      </c>
      <c r="H15" s="34">
        <f t="shared" si="1"/>
        <v>925190</v>
      </c>
      <c r="I15" s="52">
        <v>260</v>
      </c>
      <c r="J15" s="41">
        <f t="shared" si="2"/>
        <v>36441</v>
      </c>
      <c r="K15" s="50">
        <f t="shared" si="5"/>
        <v>7524</v>
      </c>
      <c r="L15" s="49">
        <f t="shared" si="3"/>
        <v>67425</v>
      </c>
      <c r="M15" s="53">
        <v>272</v>
      </c>
      <c r="N15" s="41">
        <f t="shared" si="4"/>
        <v>22607</v>
      </c>
      <c r="O15" s="52">
        <v>0</v>
      </c>
      <c r="P15" s="52">
        <v>13</v>
      </c>
    </row>
    <row r="16" spans="2:18" ht="18" x14ac:dyDescent="0.25">
      <c r="B16" s="26">
        <v>2014</v>
      </c>
      <c r="C16" s="23">
        <v>64650</v>
      </c>
      <c r="D16" s="23">
        <f t="shared" si="0"/>
        <v>634581</v>
      </c>
      <c r="E16" s="21" t="s">
        <v>39</v>
      </c>
      <c r="F16" s="19" t="s">
        <v>40</v>
      </c>
      <c r="G16" s="52">
        <v>2971</v>
      </c>
      <c r="H16" s="34">
        <f t="shared" si="1"/>
        <v>928161</v>
      </c>
      <c r="I16" s="52">
        <v>99</v>
      </c>
      <c r="J16" s="41">
        <f t="shared" si="2"/>
        <v>36540</v>
      </c>
      <c r="K16" s="50">
        <f t="shared" si="5"/>
        <v>3070</v>
      </c>
      <c r="L16" s="49">
        <f t="shared" si="3"/>
        <v>70495</v>
      </c>
      <c r="M16" s="53">
        <v>125</v>
      </c>
      <c r="N16" s="41">
        <f t="shared" si="4"/>
        <v>22732</v>
      </c>
      <c r="O16" s="52">
        <v>7</v>
      </c>
      <c r="P16" s="52">
        <v>6</v>
      </c>
    </row>
    <row r="17" spans="2:16" ht="18" x14ac:dyDescent="0.25">
      <c r="B17" s="26">
        <v>2015</v>
      </c>
      <c r="C17" s="23">
        <v>54967</v>
      </c>
      <c r="D17" s="23">
        <f t="shared" si="0"/>
        <v>689548</v>
      </c>
      <c r="F17" s="33"/>
      <c r="G17" s="35">
        <f>SUM(G5:G16)</f>
        <v>67985</v>
      </c>
      <c r="H17" s="36"/>
      <c r="I17" s="35">
        <f>SUM(I5:I16)</f>
        <v>2510</v>
      </c>
      <c r="J17" s="36"/>
      <c r="K17" s="35">
        <f>SUM(K5:K16)</f>
        <v>70495</v>
      </c>
      <c r="L17" s="44">
        <f>SUM(L5:L16)</f>
        <v>472022</v>
      </c>
      <c r="M17" s="42">
        <f>SUM(M5:M16)</f>
        <v>1511</v>
      </c>
      <c r="N17" s="36"/>
      <c r="O17" s="35">
        <f>SUM(O5:O16)</f>
        <v>85</v>
      </c>
      <c r="P17" s="35">
        <f>SUM(P5:P16)</f>
        <v>138</v>
      </c>
    </row>
    <row r="18" spans="2:16" ht="18" x14ac:dyDescent="0.25">
      <c r="B18" s="26">
        <v>2016</v>
      </c>
      <c r="C18" s="23">
        <v>45020</v>
      </c>
      <c r="D18" s="23">
        <f t="shared" si="0"/>
        <v>734568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2:16" ht="41.4" x14ac:dyDescent="0.25">
      <c r="B19" s="26">
        <v>2017</v>
      </c>
      <c r="C19" s="23">
        <v>40742</v>
      </c>
      <c r="D19" s="23">
        <f t="shared" si="0"/>
        <v>775310</v>
      </c>
      <c r="G19" s="20" t="s">
        <v>7</v>
      </c>
      <c r="I19" s="20" t="s">
        <v>9</v>
      </c>
      <c r="L19" s="20" t="s">
        <v>41</v>
      </c>
      <c r="M19" s="22" t="s">
        <v>13</v>
      </c>
      <c r="N19" s="46"/>
      <c r="O19" s="36"/>
      <c r="P19" s="36"/>
    </row>
    <row r="20" spans="2:16" ht="18" x14ac:dyDescent="0.35">
      <c r="B20" s="26">
        <v>2018</v>
      </c>
      <c r="C20" s="23">
        <v>37597</v>
      </c>
      <c r="D20" s="23">
        <f t="shared" si="0"/>
        <v>812907</v>
      </c>
      <c r="G20" s="24">
        <v>784887</v>
      </c>
      <c r="I20" s="24">
        <v>28020</v>
      </c>
      <c r="L20" s="37">
        <f>G20+I20</f>
        <v>812907</v>
      </c>
      <c r="M20" s="24">
        <v>18308</v>
      </c>
      <c r="N20" s="25"/>
      <c r="O20" s="36"/>
      <c r="P20" s="36"/>
    </row>
    <row r="21" spans="2:16" ht="18" x14ac:dyDescent="0.35">
      <c r="B21" s="26">
        <v>2019</v>
      </c>
      <c r="C21" s="23">
        <v>39717</v>
      </c>
      <c r="D21" s="23">
        <f t="shared" si="0"/>
        <v>852624</v>
      </c>
      <c r="G21" s="24">
        <v>821743</v>
      </c>
      <c r="I21" s="24">
        <v>30881</v>
      </c>
      <c r="L21" s="37">
        <f>G21+I21</f>
        <v>852624</v>
      </c>
      <c r="M21" s="24">
        <v>20048</v>
      </c>
      <c r="N21" s="25"/>
      <c r="O21" s="36"/>
      <c r="P21" s="36"/>
    </row>
    <row r="22" spans="2:16" ht="18" x14ac:dyDescent="0.35">
      <c r="B22" s="26">
        <v>2020</v>
      </c>
      <c r="C22" s="23">
        <v>41582</v>
      </c>
      <c r="D22" s="23">
        <f t="shared" si="0"/>
        <v>894206</v>
      </c>
      <c r="G22" s="24">
        <v>860176</v>
      </c>
      <c r="I22" s="24">
        <v>34030</v>
      </c>
      <c r="L22" s="37">
        <f>G22+I22</f>
        <v>894206</v>
      </c>
      <c r="M22" s="24">
        <v>21221</v>
      </c>
      <c r="N22" s="25"/>
    </row>
    <row r="23" spans="2:16" ht="18" x14ac:dyDescent="0.35">
      <c r="B23" s="26">
        <v>2021</v>
      </c>
      <c r="C23" s="23">
        <f>$L$17</f>
        <v>472022</v>
      </c>
      <c r="D23" s="23">
        <f t="shared" si="0"/>
        <v>1366228</v>
      </c>
      <c r="G23" s="24">
        <f>G22+G17</f>
        <v>928161</v>
      </c>
      <c r="I23" s="24">
        <f>I22+I17</f>
        <v>36540</v>
      </c>
      <c r="L23" s="37">
        <f>G23+I23</f>
        <v>964701</v>
      </c>
      <c r="M23" s="24">
        <f>M22+M17</f>
        <v>22732</v>
      </c>
      <c r="N23" s="25"/>
    </row>
    <row r="24" spans="2:16" ht="18" x14ac:dyDescent="0.25">
      <c r="B24" s="26" t="str">
        <f>B5&amp;"-"&amp;B22</f>
        <v>2003-2020</v>
      </c>
      <c r="C24" s="23">
        <f>SUM(C5:C22)+C23</f>
        <v>1366228</v>
      </c>
    </row>
    <row r="1048576" spans="11:11" ht="18" x14ac:dyDescent="0.25">
      <c r="K1048576" s="47"/>
    </row>
  </sheetData>
  <sheetProtection algorithmName="SHA-512" hashValue="Slrz+B5nY1M2NUxZJO8ikulwCxXJryfRYDRqctGhIpsC6rnNIoAC0bxye9YMF0OGrp81Q4cDR9keR0PChjLPhQ==" saltValue="lCHG6kO2hyJbaTwFNepM3w==" spinCount="100000" sheet="1" objects="1" scenarios="1"/>
  <mergeCells count="1">
    <mergeCell ref="G3:M3"/>
  </mergeCells>
  <phoneticPr fontId="21" type="noConversion"/>
  <printOptions headings="1" gridLines="1"/>
  <pageMargins left="0.19685039370078741" right="0.1968503937007874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showGridLines="0" tabSelected="1" topLeftCell="A7" workbookViewId="0">
      <selection activeCell="P32" sqref="P32"/>
    </sheetView>
  </sheetViews>
  <sheetFormatPr baseColWidth="10" defaultColWidth="11.44140625" defaultRowHeight="13.8" x14ac:dyDescent="0.25"/>
  <cols>
    <col min="1" max="5" width="11.44140625" style="1"/>
    <col min="6" max="6" width="3.88671875" style="1" customWidth="1"/>
    <col min="7" max="7" width="13.88671875" style="1" customWidth="1"/>
    <col min="8" max="16384" width="11.44140625" style="1"/>
  </cols>
  <sheetData>
    <row r="1" spans="1:14" ht="17.399999999999999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6" x14ac:dyDescent="0.3">
      <c r="A4" s="59" t="str">
        <f>Datos!$F$5&amp;", "&amp;Datos!$D$2</f>
        <v>Enero, 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Datos!$F$5&amp;", "&amp;Datos!$D$2</f>
        <v>Enero, 2021</v>
      </c>
      <c r="E7" s="13"/>
      <c r="G7" s="12"/>
      <c r="I7" s="10" t="str">
        <f>"Acumulado Junio 2003 a "&amp;Datos!$F$5&amp;" "&amp;Datos!$D$2</f>
        <v>Acumulado Junio 2003 a Enero 2021</v>
      </c>
    </row>
    <row r="8" spans="1:14" x14ac:dyDescent="0.25">
      <c r="E8" s="13" t="s">
        <v>53</v>
      </c>
      <c r="G8" s="5"/>
    </row>
    <row r="9" spans="1:14" x14ac:dyDescent="0.25">
      <c r="A9" s="5" t="s">
        <v>45</v>
      </c>
      <c r="B9" s="5"/>
      <c r="C9" s="5"/>
      <c r="E9" s="8">
        <f>IF(E12&gt;0,E12+E14,"")</f>
        <v>6838</v>
      </c>
      <c r="F9" s="5"/>
      <c r="G9" s="8"/>
      <c r="I9" s="9" t="s">
        <v>46</v>
      </c>
      <c r="J9" s="5"/>
      <c r="K9" s="5"/>
      <c r="N9" s="8">
        <f>IF(N12&gt;0,N12+N14,"")</f>
        <v>901044</v>
      </c>
    </row>
    <row r="10" spans="1:14" x14ac:dyDescent="0.25">
      <c r="A10" s="5" t="s">
        <v>47</v>
      </c>
      <c r="B10" s="5"/>
      <c r="C10" s="5"/>
      <c r="E10" s="7"/>
      <c r="F10" s="5"/>
      <c r="G10" s="5"/>
      <c r="I10" s="9" t="s">
        <v>48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Datos!$G$5</f>
        <v>6644</v>
      </c>
      <c r="F12" s="5"/>
      <c r="G12" s="7"/>
      <c r="I12" s="5" t="s">
        <v>7</v>
      </c>
      <c r="J12" s="5"/>
      <c r="K12" s="5"/>
      <c r="N12" s="14">
        <f>Datos!$H$5</f>
        <v>866820</v>
      </c>
    </row>
    <row r="13" spans="1:14" x14ac:dyDescent="0.25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5">
      <c r="A14" s="5" t="s">
        <v>9</v>
      </c>
      <c r="B14" s="5"/>
      <c r="C14" s="5"/>
      <c r="D14" s="5"/>
      <c r="E14" s="7">
        <f>Datos!$I$5</f>
        <v>194</v>
      </c>
      <c r="F14" s="5"/>
      <c r="G14" s="7"/>
      <c r="I14" s="5" t="s">
        <v>9</v>
      </c>
      <c r="J14" s="5"/>
      <c r="K14" s="5"/>
      <c r="N14" s="14">
        <f>Datos!$J$5</f>
        <v>34224</v>
      </c>
    </row>
    <row r="15" spans="1:14" ht="14.4" thickBot="1" x14ac:dyDescent="0.3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49</v>
      </c>
      <c r="B16" s="5"/>
      <c r="C16" s="5"/>
      <c r="D16" s="5"/>
      <c r="E16" s="5"/>
      <c r="F16" s="5"/>
      <c r="G16" s="16"/>
      <c r="I16" s="5" t="s">
        <v>49</v>
      </c>
      <c r="J16" s="5"/>
      <c r="K16" s="5"/>
      <c r="L16" s="7"/>
    </row>
    <row r="17" spans="1:15" x14ac:dyDescent="0.25">
      <c r="A17" s="5" t="s">
        <v>50</v>
      </c>
      <c r="B17" s="5"/>
      <c r="C17" s="5"/>
      <c r="D17" s="5"/>
      <c r="E17" s="7">
        <f>Datos!$M$5</f>
        <v>32</v>
      </c>
      <c r="F17" s="5"/>
      <c r="G17" s="7"/>
      <c r="I17" s="5" t="s">
        <v>50</v>
      </c>
      <c r="J17" s="5"/>
      <c r="K17" s="5"/>
      <c r="N17" s="14">
        <f>Datos!$N$5</f>
        <v>21253</v>
      </c>
      <c r="O17" s="16"/>
    </row>
    <row r="18" spans="1:15" ht="14.4" thickBot="1" x14ac:dyDescent="0.3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7" t="s">
        <v>51</v>
      </c>
    </row>
    <row r="20" spans="1:15" ht="12.75" customHeight="1" x14ac:dyDescent="0.25">
      <c r="A20" s="5"/>
      <c r="B20" s="5"/>
      <c r="C20" s="5"/>
      <c r="D20" s="5"/>
      <c r="E20" s="5"/>
      <c r="F20" s="5"/>
      <c r="N20" s="27" t="str">
        <f>"Acumulado 2003 - "&amp;Datos!$D$2&amp;"     "</f>
        <v xml:space="preserve">Acumulado 2003 - 2021     </v>
      </c>
    </row>
    <row r="21" spans="1:15" x14ac:dyDescent="0.25">
      <c r="A21" s="5" t="s">
        <v>15</v>
      </c>
      <c r="B21" s="5"/>
      <c r="C21" s="5"/>
      <c r="D21" s="5"/>
      <c r="E21" s="7">
        <f>Datos!$O$5</f>
        <v>1</v>
      </c>
      <c r="F21" s="5"/>
      <c r="G21" s="5"/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7"/>
      <c r="I22" s="57"/>
      <c r="J22" s="57"/>
      <c r="K22" s="57"/>
      <c r="L22" s="11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</row>
    <row r="25" spans="1:15" x14ac:dyDescent="0.25">
      <c r="A25" s="5" t="s">
        <v>16</v>
      </c>
      <c r="B25" s="5"/>
      <c r="C25" s="5"/>
      <c r="D25" s="5"/>
      <c r="E25" s="7">
        <f>Datos!$P$5</f>
        <v>13</v>
      </c>
      <c r="G25" s="5"/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2021</v>
      </c>
    </row>
    <row r="41" spans="1:14" ht="56.4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sheetProtection algorithmName="SHA-512" hashValue="aviCz0kjF0hAPpjL2vWpcTu1h02LswZbarxiY551UCkSO+1j+MrM8Y2coV2UDAT1+szb+fobSMrojPM3UmZRJw==" saltValue="SBKW8SvR+Ow1y1CyM1rcWw==" spinCount="100000" sheet="1" objects="1" scenarios="1"/>
  <mergeCells count="4">
    <mergeCell ref="H22:K22"/>
    <mergeCell ref="A3:N3"/>
    <mergeCell ref="A4:N4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1"/>
  <sheetViews>
    <sheetView showGridLines="0" topLeftCell="A13" workbookViewId="0">
      <selection activeCell="E21" sqref="E21"/>
    </sheetView>
  </sheetViews>
  <sheetFormatPr baseColWidth="10" defaultColWidth="11.44140625" defaultRowHeight="13.8" x14ac:dyDescent="0.25"/>
  <cols>
    <col min="1" max="5" width="11.44140625" style="1"/>
    <col min="6" max="6" width="3.88671875" style="1" customWidth="1"/>
    <col min="7" max="7" width="13.88671875" style="1" customWidth="1"/>
    <col min="8" max="16384" width="11.44140625" style="1"/>
  </cols>
  <sheetData>
    <row r="1" spans="1:14" ht="17.399999999999999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6" x14ac:dyDescent="0.3">
      <c r="A4" s="59" t="str">
        <f>Datos!$F$6&amp;", "&amp;Datos!$D$2</f>
        <v>Febrero, 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Datos!$F$6&amp;", "&amp;Datos!$D$2</f>
        <v>Febrero, 2021</v>
      </c>
      <c r="E7" s="13"/>
      <c r="I7" s="10" t="str">
        <f>"Acumulado Junio 2003 a "&amp;Datos!$F$6&amp;" "&amp;Datos!$D$2</f>
        <v>Acumulado Junio 2003 a Febrero 2021</v>
      </c>
    </row>
    <row r="8" spans="1:14" ht="26.4" x14ac:dyDescent="0.25">
      <c r="E8" s="13" t="s">
        <v>53</v>
      </c>
      <c r="G8" s="13" t="s">
        <v>52</v>
      </c>
    </row>
    <row r="9" spans="1:14" x14ac:dyDescent="0.25">
      <c r="A9" s="5" t="s">
        <v>45</v>
      </c>
      <c r="B9" s="5"/>
      <c r="C9" s="5"/>
      <c r="E9" s="8">
        <f>IF(E12&gt;0,E12+E14,"")</f>
        <v>5531</v>
      </c>
      <c r="F9" s="5"/>
      <c r="G9" s="8">
        <f>Datos!K5+Datos!K6</f>
        <v>12369</v>
      </c>
      <c r="I9" s="9" t="s">
        <v>46</v>
      </c>
      <c r="J9" s="5"/>
      <c r="K9" s="5"/>
      <c r="N9" s="8">
        <f>IF(N12&gt;0,N12+N14,"")</f>
        <v>906575</v>
      </c>
    </row>
    <row r="10" spans="1:14" x14ac:dyDescent="0.25">
      <c r="A10" s="5" t="s">
        <v>47</v>
      </c>
      <c r="B10" s="5"/>
      <c r="C10" s="5"/>
      <c r="E10" s="7"/>
      <c r="F10" s="5"/>
      <c r="G10" s="8"/>
      <c r="I10" s="9" t="s">
        <v>48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Datos!$G$6</f>
        <v>5291</v>
      </c>
      <c r="F12" s="5"/>
      <c r="G12" s="7">
        <f>Datos!G5+Datos!G6</f>
        <v>11935</v>
      </c>
      <c r="I12" s="5" t="s">
        <v>7</v>
      </c>
      <c r="J12" s="5"/>
      <c r="K12" s="5"/>
      <c r="N12" s="14">
        <f>Datos!$H$6</f>
        <v>872111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15"/>
    </row>
    <row r="14" spans="1:14" x14ac:dyDescent="0.25">
      <c r="A14" s="5" t="s">
        <v>9</v>
      </c>
      <c r="B14" s="5"/>
      <c r="C14" s="5"/>
      <c r="D14" s="5"/>
      <c r="E14" s="7">
        <f>Datos!$I$6</f>
        <v>240</v>
      </c>
      <c r="F14" s="7"/>
      <c r="G14" s="7">
        <f>Datos!I5+Datos!I6</f>
        <v>434</v>
      </c>
      <c r="I14" s="5" t="s">
        <v>9</v>
      </c>
      <c r="J14" s="5"/>
      <c r="K14" s="5"/>
      <c r="N14" s="14">
        <f>Datos!$J$6</f>
        <v>34464</v>
      </c>
    </row>
    <row r="15" spans="1:14" ht="14.4" thickBot="1" x14ac:dyDescent="0.3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49</v>
      </c>
      <c r="B16" s="5"/>
      <c r="C16" s="5"/>
      <c r="D16" s="5"/>
      <c r="E16" s="5"/>
      <c r="F16" s="5"/>
      <c r="G16" s="5"/>
      <c r="I16" s="5" t="s">
        <v>49</v>
      </c>
      <c r="J16" s="5"/>
      <c r="K16" s="5"/>
      <c r="L16" s="7"/>
    </row>
    <row r="17" spans="1:15" x14ac:dyDescent="0.25">
      <c r="A17" s="5" t="s">
        <v>50</v>
      </c>
      <c r="B17" s="5"/>
      <c r="C17" s="5"/>
      <c r="D17" s="5"/>
      <c r="E17" s="7">
        <f>Datos!$M$6</f>
        <v>114</v>
      </c>
      <c r="F17" s="5"/>
      <c r="G17" s="7">
        <f>Datos!M5+Datos!M6</f>
        <v>146</v>
      </c>
      <c r="I17" s="5" t="s">
        <v>50</v>
      </c>
      <c r="J17" s="5"/>
      <c r="K17" s="5"/>
      <c r="N17" s="14">
        <f>Datos!$N$6</f>
        <v>21367</v>
      </c>
      <c r="O17" s="16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7" t="s">
        <v>51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7" t="str">
        <f>"Acumulado 2003 - "&amp;Datos!$D$2&amp;"     "</f>
        <v xml:space="preserve">Acumulado 2003 - 2021     </v>
      </c>
    </row>
    <row r="21" spans="1:15" x14ac:dyDescent="0.25">
      <c r="A21" s="5" t="s">
        <v>15</v>
      </c>
      <c r="B21" s="5"/>
      <c r="C21" s="5"/>
      <c r="D21" s="5"/>
      <c r="E21" s="7">
        <f>Datos!$O$6</f>
        <v>8</v>
      </c>
      <c r="F21" s="5"/>
      <c r="G21" s="7">
        <f>Datos!O5+Datos!O6</f>
        <v>9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7"/>
      <c r="I22" s="57"/>
      <c r="J22" s="57"/>
      <c r="K22" s="57"/>
      <c r="L22" s="11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Datos!$P$6</f>
        <v>11</v>
      </c>
      <c r="G25" s="7">
        <f>Datos!P5+Datos!P6</f>
        <v>24</v>
      </c>
    </row>
    <row r="26" spans="1:15" ht="4.5" customHeight="1" x14ac:dyDescent="0.25">
      <c r="A26" s="5"/>
      <c r="B26" s="5"/>
      <c r="C26" s="5"/>
      <c r="D26" s="5"/>
      <c r="E26" s="7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2021</v>
      </c>
    </row>
    <row r="41" spans="1:14" ht="56.4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sheetProtection algorithmName="SHA-512" hashValue="osuelJL9r8sPtfTSOCQnyFUDR9YabvjtMqE2KCnr3DoGz3zmHshGMpbiPlD7HnEdJzNIYaNjsJLe87SURD+ftQ==" saltValue="JU6AcpEdyTEYx0H5S4ZJww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1"/>
  <sheetViews>
    <sheetView showGridLines="0" topLeftCell="A13" workbookViewId="0">
      <selection activeCell="E20" sqref="E20"/>
    </sheetView>
  </sheetViews>
  <sheetFormatPr baseColWidth="10" defaultColWidth="11.44140625" defaultRowHeight="13.8" x14ac:dyDescent="0.25"/>
  <cols>
    <col min="1" max="5" width="11.44140625" style="1"/>
    <col min="6" max="6" width="3.88671875" style="1" customWidth="1"/>
    <col min="7" max="7" width="13.88671875" style="1" customWidth="1"/>
    <col min="8" max="16384" width="11.44140625" style="1"/>
  </cols>
  <sheetData>
    <row r="1" spans="1:14" ht="17.399999999999999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6" x14ac:dyDescent="0.3">
      <c r="A4" s="59" t="str">
        <f>Datos!$F$7&amp;", "&amp;Datos!$D$2</f>
        <v>Marzo, 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Datos!$F$7&amp;", "&amp;Datos!$D$2</f>
        <v>Marzo, 2021</v>
      </c>
      <c r="E7" s="13"/>
      <c r="G7" s="12"/>
      <c r="I7" s="10" t="str">
        <f>"Acumulado Junio 2003 a "&amp;Datos!$F$7&amp;" "&amp;Datos!$D$2</f>
        <v>Acumulado Junio 2003 a Marzo 2021</v>
      </c>
    </row>
    <row r="8" spans="1:14" ht="26.4" x14ac:dyDescent="0.25">
      <c r="E8" s="13" t="s">
        <v>53</v>
      </c>
      <c r="G8" s="13" t="s">
        <v>52</v>
      </c>
    </row>
    <row r="9" spans="1:14" x14ac:dyDescent="0.25">
      <c r="A9" s="5" t="s">
        <v>45</v>
      </c>
      <c r="B9" s="5"/>
      <c r="C9" s="5"/>
      <c r="E9" s="8">
        <f>IF(E12&gt;0,E12+E14,"")</f>
        <v>7864</v>
      </c>
      <c r="F9" s="5"/>
      <c r="G9" s="8">
        <f>Datos!K5+Datos!K6+Datos!K7</f>
        <v>20233</v>
      </c>
      <c r="I9" s="9" t="s">
        <v>46</v>
      </c>
      <c r="J9" s="5"/>
      <c r="K9" s="5"/>
      <c r="N9" s="8">
        <f>IF(N12&gt;0,N12+N14,"")</f>
        <v>914439</v>
      </c>
    </row>
    <row r="10" spans="1:14" x14ac:dyDescent="0.25">
      <c r="A10" s="5" t="s">
        <v>47</v>
      </c>
      <c r="B10" s="5"/>
      <c r="C10" s="5"/>
      <c r="E10" s="7"/>
      <c r="F10" s="5"/>
      <c r="G10" s="8"/>
      <c r="I10" s="9" t="s">
        <v>48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Datos!$G$7</f>
        <v>7644</v>
      </c>
      <c r="F12" s="5"/>
      <c r="G12" s="7">
        <f>Datos!G5+Datos!G6+Datos!G7</f>
        <v>19579</v>
      </c>
      <c r="I12" s="5" t="s">
        <v>7</v>
      </c>
      <c r="J12" s="5"/>
      <c r="K12" s="5"/>
      <c r="N12" s="14">
        <f>Datos!$H$7</f>
        <v>879755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15"/>
    </row>
    <row r="14" spans="1:14" x14ac:dyDescent="0.25">
      <c r="A14" s="5" t="s">
        <v>9</v>
      </c>
      <c r="B14" s="5"/>
      <c r="C14" s="5"/>
      <c r="D14" s="5"/>
      <c r="E14" s="7">
        <f>Datos!$I$7</f>
        <v>220</v>
      </c>
      <c r="F14" s="5"/>
      <c r="G14" s="7">
        <f>Datos!I5+Datos!I6+Datos!I7</f>
        <v>654</v>
      </c>
      <c r="I14" s="5" t="s">
        <v>9</v>
      </c>
      <c r="J14" s="5"/>
      <c r="K14" s="5"/>
      <c r="N14" s="14">
        <f>Datos!$J$7</f>
        <v>34684</v>
      </c>
    </row>
    <row r="15" spans="1:14" ht="14.4" thickBot="1" x14ac:dyDescent="0.3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49</v>
      </c>
      <c r="B16" s="5"/>
      <c r="C16" s="5"/>
      <c r="D16" s="5"/>
      <c r="E16" s="5"/>
      <c r="F16" s="5"/>
      <c r="G16" s="5"/>
      <c r="I16" s="5" t="s">
        <v>49</v>
      </c>
      <c r="J16" s="5"/>
      <c r="K16" s="5"/>
      <c r="L16" s="7"/>
    </row>
    <row r="17" spans="1:15" x14ac:dyDescent="0.25">
      <c r="A17" s="5" t="s">
        <v>50</v>
      </c>
      <c r="B17" s="5"/>
      <c r="C17" s="5"/>
      <c r="D17" s="5"/>
      <c r="E17" s="7">
        <f>Datos!$M$7</f>
        <v>121</v>
      </c>
      <c r="F17" s="5"/>
      <c r="G17" s="7">
        <f>Datos!M5+Datos!M6+Datos!M7</f>
        <v>267</v>
      </c>
      <c r="I17" s="5" t="s">
        <v>50</v>
      </c>
      <c r="J17" s="5"/>
      <c r="K17" s="5"/>
      <c r="N17" s="14">
        <f>Datos!$N$7</f>
        <v>21488</v>
      </c>
      <c r="O17" s="16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7" t="s">
        <v>51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7" t="str">
        <f>"Acumulado 2003 - "&amp;Datos!$D$2&amp;"     "</f>
        <v xml:space="preserve">Acumulado 2003 - 2021     </v>
      </c>
    </row>
    <row r="21" spans="1:15" x14ac:dyDescent="0.25">
      <c r="A21" s="5" t="s">
        <v>15</v>
      </c>
      <c r="B21" s="5"/>
      <c r="C21" s="5"/>
      <c r="D21" s="5"/>
      <c r="E21" s="7">
        <f>Datos!$O$7</f>
        <v>5</v>
      </c>
      <c r="F21" s="5"/>
      <c r="G21" s="7">
        <f>Datos!O5+Datos!O6+Datos!O7</f>
        <v>14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7"/>
      <c r="I22" s="57"/>
      <c r="J22" s="57"/>
      <c r="K22" s="57"/>
      <c r="L22" s="11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Datos!$P$7</f>
        <v>20</v>
      </c>
      <c r="G25" s="7">
        <f>Datos!P5+Datos!P6+Datos!P7</f>
        <v>44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2021</v>
      </c>
    </row>
    <row r="41" spans="1:14" ht="56.4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sheetProtection algorithmName="SHA-512" hashValue="t+Fr9mhrd35leIRoxcIEA1UzMYQGEW5uK/WRWql3Jh//JAQ8NN6bW9f5AwcaXJfDQs4Dexn2WKH52t5VvYpnUw==" saltValue="pkpZ+bxmlqk4tGnCMYjiEw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1"/>
  <sheetViews>
    <sheetView showGridLines="0" topLeftCell="A10" workbookViewId="0">
      <selection activeCell="G12" sqref="G12"/>
    </sheetView>
  </sheetViews>
  <sheetFormatPr baseColWidth="10" defaultColWidth="11.44140625" defaultRowHeight="13.8" x14ac:dyDescent="0.25"/>
  <cols>
    <col min="1" max="5" width="11.44140625" style="1"/>
    <col min="6" max="6" width="3.88671875" style="1" customWidth="1"/>
    <col min="7" max="7" width="13.88671875" style="1" customWidth="1"/>
    <col min="8" max="16384" width="11.44140625" style="1"/>
  </cols>
  <sheetData>
    <row r="1" spans="1:14" ht="17.399999999999999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6" x14ac:dyDescent="0.3">
      <c r="A4" s="59" t="str">
        <f>Datos!$F$8&amp;", "&amp;Datos!$D$2</f>
        <v>Abril, 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Datos!$F$8&amp;", "&amp;Datos!$D$2</f>
        <v>Abril, 2021</v>
      </c>
      <c r="E7" s="13"/>
      <c r="G7" s="12"/>
      <c r="I7" s="10" t="str">
        <f>"Acumulado Junio 2003 a "&amp;Datos!$F$8&amp;" "&amp;Datos!$D$2</f>
        <v>Acumulado Junio 2003 a Abril 2021</v>
      </c>
    </row>
    <row r="8" spans="1:14" ht="26.4" x14ac:dyDescent="0.25">
      <c r="E8" s="13" t="s">
        <v>53</v>
      </c>
      <c r="G8" s="13" t="s">
        <v>52</v>
      </c>
    </row>
    <row r="9" spans="1:14" x14ac:dyDescent="0.25">
      <c r="A9" s="5" t="s">
        <v>45</v>
      </c>
      <c r="B9" s="5"/>
      <c r="C9" s="5"/>
      <c r="E9" s="8">
        <f>IF(E12&gt;0,E12+E14,"")</f>
        <v>5134</v>
      </c>
      <c r="F9" s="5"/>
      <c r="G9" s="8">
        <f>Datos!K5+Datos!K6+Datos!K7+Datos!K8</f>
        <v>25367</v>
      </c>
      <c r="I9" s="9" t="s">
        <v>46</v>
      </c>
      <c r="J9" s="5"/>
      <c r="K9" s="5"/>
      <c r="N9" s="8">
        <f>IF(N12&gt;0,N12+N14,"")</f>
        <v>919573</v>
      </c>
    </row>
    <row r="10" spans="1:14" x14ac:dyDescent="0.25">
      <c r="A10" s="5" t="s">
        <v>47</v>
      </c>
      <c r="B10" s="5"/>
      <c r="C10" s="5"/>
      <c r="E10" s="7"/>
      <c r="F10" s="5"/>
      <c r="G10" s="8"/>
      <c r="I10" s="9" t="s">
        <v>48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Datos!$G$8</f>
        <v>4982</v>
      </c>
      <c r="F12" s="5"/>
      <c r="G12" s="7">
        <f>Datos!G5+Datos!G6+Datos!G7+Datos!G8</f>
        <v>24561</v>
      </c>
      <c r="I12" s="5" t="s">
        <v>7</v>
      </c>
      <c r="J12" s="5"/>
      <c r="K12" s="5"/>
      <c r="N12" s="14">
        <f>Datos!$H$8</f>
        <v>884737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15"/>
    </row>
    <row r="14" spans="1:14" x14ac:dyDescent="0.25">
      <c r="A14" s="5" t="s">
        <v>9</v>
      </c>
      <c r="B14" s="5"/>
      <c r="C14" s="5"/>
      <c r="D14" s="5"/>
      <c r="E14" s="7">
        <f>Datos!$I$8</f>
        <v>152</v>
      </c>
      <c r="F14" s="5"/>
      <c r="G14" s="7">
        <f>Datos!I5+Datos!I6+Datos!I7+Datos!I8</f>
        <v>806</v>
      </c>
      <c r="I14" s="5" t="s">
        <v>9</v>
      </c>
      <c r="J14" s="5"/>
      <c r="K14" s="5"/>
      <c r="N14" s="14">
        <f>Datos!$J$8</f>
        <v>34836</v>
      </c>
    </row>
    <row r="15" spans="1:14" ht="14.4" thickBot="1" x14ac:dyDescent="0.3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49</v>
      </c>
      <c r="B16" s="5"/>
      <c r="C16" s="5"/>
      <c r="D16" s="5"/>
      <c r="E16" s="5"/>
      <c r="F16" s="5"/>
      <c r="G16" s="5"/>
      <c r="I16" s="5" t="s">
        <v>49</v>
      </c>
      <c r="J16" s="5"/>
      <c r="K16" s="5"/>
      <c r="L16" s="7"/>
    </row>
    <row r="17" spans="1:15" x14ac:dyDescent="0.25">
      <c r="A17" s="5" t="s">
        <v>50</v>
      </c>
      <c r="B17" s="5"/>
      <c r="C17" s="5"/>
      <c r="D17" s="5"/>
      <c r="E17" s="7">
        <f>Datos!$M$8</f>
        <v>110</v>
      </c>
      <c r="F17" s="5"/>
      <c r="G17" s="7">
        <f>Datos!M5+Datos!M6+Datos!M7+Datos!M8</f>
        <v>377</v>
      </c>
      <c r="I17" s="5" t="s">
        <v>50</v>
      </c>
      <c r="J17" s="5"/>
      <c r="K17" s="5"/>
      <c r="N17" s="14">
        <f>Datos!$N$8</f>
        <v>21598</v>
      </c>
      <c r="O17" s="16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7" t="s">
        <v>51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7" t="str">
        <f>"Acumulado 2003 - "&amp;Datos!$D$2&amp;"     "</f>
        <v xml:space="preserve">Acumulado 2003 - 2021     </v>
      </c>
    </row>
    <row r="21" spans="1:15" x14ac:dyDescent="0.25">
      <c r="A21" s="5" t="s">
        <v>15</v>
      </c>
      <c r="B21" s="5"/>
      <c r="C21" s="5"/>
      <c r="D21" s="5"/>
      <c r="E21" s="7">
        <f>Datos!$O$8</f>
        <v>5</v>
      </c>
      <c r="F21" s="5"/>
      <c r="G21" s="7">
        <f>Datos!O5+Datos!O6+Datos!O7+Datos!O8</f>
        <v>19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7"/>
      <c r="I22" s="57"/>
      <c r="J22" s="57"/>
      <c r="K22" s="57"/>
      <c r="L22" s="11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Datos!$P$8</f>
        <v>10</v>
      </c>
      <c r="G25" s="7">
        <f>Datos!P5+Datos!P6+Datos!P7+Datos!P8</f>
        <v>54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2021</v>
      </c>
    </row>
    <row r="41" spans="1:14" ht="56.4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sheetProtection algorithmName="SHA-512" hashValue="6+r4Q+eGvnWfiYleHd07FIolZGZaPQa9WkqcuyWDcmashhX4dYhg5x1kUwJJ0qWlyPuBtzfGccp/D1yETtqPtQ==" saltValue="LyuMtA/Oa6wXHzGGi7naog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1"/>
  <sheetViews>
    <sheetView showGridLines="0" topLeftCell="A7" workbookViewId="0">
      <selection activeCell="G25" sqref="G25"/>
    </sheetView>
  </sheetViews>
  <sheetFormatPr baseColWidth="10" defaultColWidth="11.44140625" defaultRowHeight="13.8" x14ac:dyDescent="0.25"/>
  <cols>
    <col min="1" max="5" width="11.44140625" style="1"/>
    <col min="6" max="6" width="3.88671875" style="1" customWidth="1"/>
    <col min="7" max="7" width="13.88671875" style="1" customWidth="1"/>
    <col min="8" max="16384" width="11.44140625" style="1"/>
  </cols>
  <sheetData>
    <row r="1" spans="1:14" ht="17.399999999999999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6" x14ac:dyDescent="0.3">
      <c r="A4" s="59" t="str">
        <f>Datos!$F$9&amp;", "&amp;Datos!$D$2</f>
        <v>Mayo, 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Datos!$F$9&amp;", "&amp;Datos!$D$2</f>
        <v>Mayo, 2021</v>
      </c>
      <c r="E7" s="13"/>
      <c r="G7" s="12"/>
      <c r="I7" s="10" t="str">
        <f>"Acumulado Junio 2003 a "&amp;Datos!$F$9&amp;" "&amp;Datos!$D$2</f>
        <v>Acumulado Junio 2003 a Mayo 2021</v>
      </c>
    </row>
    <row r="8" spans="1:14" ht="26.4" x14ac:dyDescent="0.25">
      <c r="E8" s="13" t="s">
        <v>53</v>
      </c>
      <c r="G8" s="13" t="s">
        <v>52</v>
      </c>
    </row>
    <row r="9" spans="1:14" x14ac:dyDescent="0.25">
      <c r="A9" s="5" t="s">
        <v>45</v>
      </c>
      <c r="B9" s="5"/>
      <c r="C9" s="5"/>
      <c r="E9" s="8">
        <f>IF(E12&gt;0,E12+E14,"")</f>
        <v>6131</v>
      </c>
      <c r="F9" s="5"/>
      <c r="G9" s="8">
        <f>Datos!K5+Datos!K6+Datos!K7+Datos!K8+Datos!K9</f>
        <v>31498</v>
      </c>
      <c r="I9" s="9" t="s">
        <v>46</v>
      </c>
      <c r="J9" s="5"/>
      <c r="K9" s="5"/>
      <c r="N9" s="8">
        <f>IF(N12&gt;0,N12+N14,"")</f>
        <v>925704</v>
      </c>
    </row>
    <row r="10" spans="1:14" x14ac:dyDescent="0.25">
      <c r="A10" s="5" t="s">
        <v>47</v>
      </c>
      <c r="B10" s="5"/>
      <c r="C10" s="5"/>
      <c r="E10" s="7"/>
      <c r="F10" s="5"/>
      <c r="G10" s="8"/>
      <c r="I10" s="9" t="s">
        <v>48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Datos!$G$9</f>
        <v>5905</v>
      </c>
      <c r="F12" s="5"/>
      <c r="G12" s="7">
        <f>Datos!G5+Datos!G6+Datos!G7+Datos!G8+Datos!G9</f>
        <v>30466</v>
      </c>
      <c r="I12" s="5" t="s">
        <v>7</v>
      </c>
      <c r="J12" s="5"/>
      <c r="K12" s="5"/>
      <c r="N12" s="14">
        <f>Datos!$H$9</f>
        <v>890642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15"/>
    </row>
    <row r="14" spans="1:14" x14ac:dyDescent="0.25">
      <c r="A14" s="5" t="s">
        <v>9</v>
      </c>
      <c r="B14" s="5"/>
      <c r="C14" s="5"/>
      <c r="D14" s="5"/>
      <c r="E14" s="7">
        <f>Datos!$I$9</f>
        <v>226</v>
      </c>
      <c r="F14" s="5"/>
      <c r="G14" s="7">
        <f>Datos!I5+Datos!I6+Datos!I7+Datos!I8+Datos!I9</f>
        <v>1032</v>
      </c>
      <c r="I14" s="5" t="s">
        <v>9</v>
      </c>
      <c r="J14" s="5"/>
      <c r="K14" s="5"/>
      <c r="N14" s="14">
        <f>Datos!$J$9</f>
        <v>35062</v>
      </c>
    </row>
    <row r="15" spans="1:14" ht="14.4" thickBot="1" x14ac:dyDescent="0.3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49</v>
      </c>
      <c r="B16" s="5"/>
      <c r="C16" s="5"/>
      <c r="D16" s="5"/>
      <c r="E16" s="5"/>
      <c r="F16" s="5"/>
      <c r="G16" s="5"/>
      <c r="I16" s="5" t="s">
        <v>49</v>
      </c>
      <c r="J16" s="5"/>
      <c r="K16" s="5"/>
      <c r="L16" s="7"/>
    </row>
    <row r="17" spans="1:15" x14ac:dyDescent="0.25">
      <c r="A17" s="5" t="s">
        <v>50</v>
      </c>
      <c r="B17" s="5"/>
      <c r="C17" s="5"/>
      <c r="D17" s="5"/>
      <c r="E17" s="7">
        <f>Datos!$M$9</f>
        <v>80</v>
      </c>
      <c r="F17" s="5"/>
      <c r="G17" s="7">
        <f>Datos!M5+Datos!M6+Datos!M7+Datos!M8+Datos!M9</f>
        <v>457</v>
      </c>
      <c r="I17" s="5" t="s">
        <v>50</v>
      </c>
      <c r="J17" s="5"/>
      <c r="K17" s="5"/>
      <c r="N17" s="14">
        <f>Datos!$N$9</f>
        <v>21678</v>
      </c>
      <c r="O17" s="16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7" t="s">
        <v>51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7" t="str">
        <f>"Acumulado 2003 - "&amp;Datos!$D$2&amp;"     "</f>
        <v xml:space="preserve">Acumulado 2003 - 2021     </v>
      </c>
    </row>
    <row r="21" spans="1:15" x14ac:dyDescent="0.25">
      <c r="A21" s="5" t="s">
        <v>15</v>
      </c>
      <c r="B21" s="5"/>
      <c r="C21" s="5"/>
      <c r="D21" s="5"/>
      <c r="E21" s="7">
        <f>Datos!$O$9</f>
        <v>21</v>
      </c>
      <c r="F21" s="5"/>
      <c r="G21" s="7">
        <f>Datos!O5+Datos!O6+Datos!O7+Datos!O8+Datos!O9</f>
        <v>40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7"/>
      <c r="I22" s="57"/>
      <c r="J22" s="57"/>
      <c r="K22" s="57"/>
      <c r="L22" s="11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Datos!$P$9</f>
        <v>11</v>
      </c>
      <c r="G25" s="7">
        <f>Datos!P5+Datos!P6+Datos!P7+Datos!P8+Datos!P9</f>
        <v>65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2021</v>
      </c>
    </row>
    <row r="41" spans="1:14" ht="56.4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sheetProtection algorithmName="SHA-512" hashValue="odrI4S0uRe29BssKWPxNocHNbITvsYi0Ix8SUuoDI/UkMbzzkj3w8fKuANIs1mBed37UTRKJ8gavwaAQvIXsHw==" saltValue="JuT0lByVYL+b2AXE45ktVQ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1"/>
  <sheetViews>
    <sheetView showGridLines="0" topLeftCell="A7" workbookViewId="0">
      <selection activeCell="G25" sqref="G25"/>
    </sheetView>
  </sheetViews>
  <sheetFormatPr baseColWidth="10" defaultColWidth="11.44140625" defaultRowHeight="13.8" x14ac:dyDescent="0.25"/>
  <cols>
    <col min="1" max="5" width="11.44140625" style="1"/>
    <col min="6" max="6" width="3.88671875" style="1" customWidth="1"/>
    <col min="7" max="7" width="13.88671875" style="1" customWidth="1"/>
    <col min="8" max="16384" width="11.44140625" style="1"/>
  </cols>
  <sheetData>
    <row r="1" spans="1:14" ht="17.399999999999999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6" x14ac:dyDescent="0.3">
      <c r="A4" s="59" t="str">
        <f>Datos!$F$10&amp;", "&amp;Datos!$D$2</f>
        <v>Junio, 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Datos!$F$10&amp;", "&amp;Datos!$D$2</f>
        <v>Junio, 2021</v>
      </c>
      <c r="E7" s="13"/>
      <c r="G7" s="12"/>
      <c r="I7" s="10" t="str">
        <f>"Acumulado Junio 2003 a "&amp;Datos!$F$10&amp;" "&amp;Datos!$D$2</f>
        <v>Acumulado Junio 2003 a Junio 2021</v>
      </c>
    </row>
    <row r="8" spans="1:14" ht="26.4" x14ac:dyDescent="0.25">
      <c r="E8" s="13" t="s">
        <v>53</v>
      </c>
      <c r="G8" s="13" t="s">
        <v>52</v>
      </c>
    </row>
    <row r="9" spans="1:14" x14ac:dyDescent="0.25">
      <c r="A9" s="5" t="s">
        <v>45</v>
      </c>
      <c r="B9" s="5"/>
      <c r="C9" s="5"/>
      <c r="E9" s="8">
        <f>IF(E12&gt;0,E12+E14,"")</f>
        <v>5982</v>
      </c>
      <c r="F9" s="5"/>
      <c r="G9" s="8">
        <f>Datos!K5+Datos!K6+Datos!K7+Datos!K8+Datos!K9+Datos!K10</f>
        <v>37480</v>
      </c>
      <c r="I9" s="9" t="s">
        <v>46</v>
      </c>
      <c r="J9" s="5"/>
      <c r="K9" s="5"/>
      <c r="N9" s="8">
        <f>IF(N12&gt;0,N12+N14,"")</f>
        <v>931686</v>
      </c>
    </row>
    <row r="10" spans="1:14" x14ac:dyDescent="0.25">
      <c r="A10" s="5" t="s">
        <v>47</v>
      </c>
      <c r="B10" s="5"/>
      <c r="C10" s="5"/>
      <c r="E10" s="7"/>
      <c r="F10" s="5"/>
      <c r="G10" s="8"/>
      <c r="I10" s="9" t="s">
        <v>48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Datos!$G$10</f>
        <v>5806</v>
      </c>
      <c r="F12" s="5"/>
      <c r="G12" s="7">
        <f>Datos!G5+Datos!G6+Datos!G7+Datos!G8+Datos!G9+Datos!G10</f>
        <v>36272</v>
      </c>
      <c r="I12" s="5" t="s">
        <v>7</v>
      </c>
      <c r="J12" s="5"/>
      <c r="K12" s="5"/>
      <c r="N12" s="14">
        <f>Datos!$H$10</f>
        <v>896448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15"/>
    </row>
    <row r="14" spans="1:14" x14ac:dyDescent="0.25">
      <c r="A14" s="5" t="s">
        <v>9</v>
      </c>
      <c r="B14" s="5"/>
      <c r="C14" s="5"/>
      <c r="D14" s="5"/>
      <c r="E14" s="7">
        <f>Datos!$I$10</f>
        <v>176</v>
      </c>
      <c r="F14" s="5"/>
      <c r="G14" s="7">
        <f>Datos!I5+Datos!I6+Datos!I7+Datos!I8+Datos!I9+Datos!I10</f>
        <v>1208</v>
      </c>
      <c r="I14" s="5" t="s">
        <v>9</v>
      </c>
      <c r="J14" s="5"/>
      <c r="K14" s="5"/>
      <c r="N14" s="14">
        <f>Datos!$J$10</f>
        <v>35238</v>
      </c>
    </row>
    <row r="15" spans="1:14" ht="14.4" thickBot="1" x14ac:dyDescent="0.3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49</v>
      </c>
      <c r="B16" s="5"/>
      <c r="C16" s="5"/>
      <c r="D16" s="5"/>
      <c r="E16" s="5"/>
      <c r="F16" s="5"/>
      <c r="G16" s="5"/>
      <c r="I16" s="5" t="s">
        <v>49</v>
      </c>
      <c r="J16" s="5"/>
      <c r="K16" s="5"/>
      <c r="L16" s="7"/>
    </row>
    <row r="17" spans="1:15" x14ac:dyDescent="0.25">
      <c r="A17" s="5" t="s">
        <v>50</v>
      </c>
      <c r="B17" s="5"/>
      <c r="C17" s="5"/>
      <c r="D17" s="5"/>
      <c r="E17" s="7">
        <f>Datos!$M$10</f>
        <v>123</v>
      </c>
      <c r="F17" s="5"/>
      <c r="G17" s="7">
        <f>Datos!M5+Datos!M6+Datos!M7+Datos!M8+Datos!M9+Datos!M10</f>
        <v>580</v>
      </c>
      <c r="I17" s="5" t="s">
        <v>50</v>
      </c>
      <c r="J17" s="5"/>
      <c r="K17" s="5"/>
      <c r="N17" s="14">
        <f>Datos!$N$10</f>
        <v>21801</v>
      </c>
      <c r="O17" s="16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7" t="s">
        <v>51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7" t="str">
        <f>"Acumulado 2003 - "&amp;Datos!$D$2&amp;"     "</f>
        <v xml:space="preserve">Acumulado 2003 - 2021     </v>
      </c>
    </row>
    <row r="21" spans="1:15" x14ac:dyDescent="0.25">
      <c r="A21" s="5" t="s">
        <v>15</v>
      </c>
      <c r="B21" s="5"/>
      <c r="C21" s="5"/>
      <c r="D21" s="5"/>
      <c r="E21" s="7">
        <f>Datos!$O$10</f>
        <v>6</v>
      </c>
      <c r="F21" s="5"/>
      <c r="G21" s="7">
        <f>Datos!O5+Datos!O6+Datos!O7+Datos!O8+Datos!O9+Datos!O10</f>
        <v>46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7"/>
      <c r="I22" s="57"/>
      <c r="J22" s="57"/>
      <c r="K22" s="57"/>
      <c r="L22" s="11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Datos!$P$10</f>
        <v>8</v>
      </c>
      <c r="G25" s="7">
        <f>Datos!P5+Datos!P6+Datos!P7+Datos!P8+Datos!P9+Datos!P10</f>
        <v>73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2021</v>
      </c>
    </row>
    <row r="41" spans="1:14" ht="56.4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sheetProtection algorithmName="SHA-512" hashValue="ngigGfBbMKaVO9ey6X1v7LCAFl2ObNDN0FMHOwhP9WjnyqS/W3lJrzgRdnkJWz6MEbLe0QKitOTgl+vOQjLfmw==" saltValue="2Ms8b/nykvm1jktLnEzXMQ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1"/>
  <sheetViews>
    <sheetView showGridLines="0" topLeftCell="A7" workbookViewId="0">
      <selection activeCell="G25" sqref="G25"/>
    </sheetView>
  </sheetViews>
  <sheetFormatPr baseColWidth="10" defaultColWidth="11.44140625" defaultRowHeight="13.8" x14ac:dyDescent="0.25"/>
  <cols>
    <col min="1" max="5" width="11.44140625" style="1"/>
    <col min="6" max="6" width="3.88671875" style="1" customWidth="1"/>
    <col min="7" max="7" width="13.88671875" style="1" customWidth="1"/>
    <col min="8" max="16384" width="11.44140625" style="1"/>
  </cols>
  <sheetData>
    <row r="1" spans="1:14" ht="17.399999999999999" customHeight="1" x14ac:dyDescent="0.25">
      <c r="A1" s="51"/>
      <c r="N1" s="3" t="s">
        <v>42</v>
      </c>
    </row>
    <row r="2" spans="1:14" x14ac:dyDescent="0.25">
      <c r="N2" s="3" t="s">
        <v>43</v>
      </c>
    </row>
    <row r="3" spans="1:14" ht="18" x14ac:dyDescent="0.35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6" x14ac:dyDescent="0.3">
      <c r="A4" s="59" t="str">
        <f>Datos!$F$11&amp;", "&amp;Datos!$D$2</f>
        <v>Julio, 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Datos!$F$11&amp;", "&amp;Datos!$D$2</f>
        <v>Julio, 2021</v>
      </c>
      <c r="E7" s="13"/>
      <c r="G7" s="12"/>
      <c r="I7" s="10" t="str">
        <f>"Acumulado Junio 2003 a "&amp;Datos!$F$11&amp;" "&amp;Datos!$D$2</f>
        <v>Acumulado Junio 2003 a Julio 2021</v>
      </c>
    </row>
    <row r="8" spans="1:14" ht="26.4" x14ac:dyDescent="0.25">
      <c r="E8" s="13" t="s">
        <v>53</v>
      </c>
      <c r="G8" s="13" t="s">
        <v>52</v>
      </c>
    </row>
    <row r="9" spans="1:14" x14ac:dyDescent="0.25">
      <c r="A9" s="5" t="s">
        <v>45</v>
      </c>
      <c r="B9" s="5"/>
      <c r="C9" s="5"/>
      <c r="E9" s="8">
        <f>IF(E12&gt;0,E12+E14,"")</f>
        <v>3162</v>
      </c>
      <c r="F9" s="5"/>
      <c r="G9" s="8">
        <f>Datos!K5+Datos!K6+Datos!K7+Datos!K8+Datos!K9+Datos!K10+Datos!K11</f>
        <v>40642</v>
      </c>
      <c r="I9" s="9" t="s">
        <v>46</v>
      </c>
      <c r="J9" s="5"/>
      <c r="K9" s="5"/>
      <c r="N9" s="8">
        <f>IF(N12&gt;0,N12+N14,"")</f>
        <v>934848</v>
      </c>
    </row>
    <row r="10" spans="1:14" x14ac:dyDescent="0.25">
      <c r="A10" s="5" t="s">
        <v>47</v>
      </c>
      <c r="B10" s="5"/>
      <c r="C10" s="5"/>
      <c r="E10" s="7"/>
      <c r="F10" s="5"/>
      <c r="G10" s="8"/>
      <c r="I10" s="9" t="s">
        <v>48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Datos!$G$11</f>
        <v>3007</v>
      </c>
      <c r="F12" s="5"/>
      <c r="G12" s="7">
        <f>Datos!G5+Datos!G6+Datos!G7+Datos!G8+Datos!G9+Datos!G10+Datos!G11</f>
        <v>39279</v>
      </c>
      <c r="I12" s="5" t="s">
        <v>7</v>
      </c>
      <c r="J12" s="5"/>
      <c r="K12" s="5"/>
      <c r="N12" s="14">
        <f>Datos!$H$11</f>
        <v>899455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15"/>
    </row>
    <row r="14" spans="1:14" x14ac:dyDescent="0.25">
      <c r="A14" s="5" t="s">
        <v>9</v>
      </c>
      <c r="B14" s="5"/>
      <c r="C14" s="5"/>
      <c r="D14" s="5"/>
      <c r="E14" s="7">
        <f>Datos!$I$11</f>
        <v>155</v>
      </c>
      <c r="F14" s="5"/>
      <c r="G14" s="7">
        <f>Datos!I5+Datos!I6+Datos!I7+Datos!I8+Datos!I9+Datos!I10+Datos!I11</f>
        <v>1363</v>
      </c>
      <c r="I14" s="5" t="s">
        <v>9</v>
      </c>
      <c r="J14" s="5"/>
      <c r="K14" s="5"/>
      <c r="N14" s="14">
        <f>Datos!$J$11</f>
        <v>35393</v>
      </c>
    </row>
    <row r="15" spans="1:14" ht="14.4" thickBot="1" x14ac:dyDescent="0.3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49</v>
      </c>
      <c r="B16" s="5"/>
      <c r="C16" s="5"/>
      <c r="D16" s="5"/>
      <c r="E16" s="5"/>
      <c r="F16" s="5"/>
      <c r="G16" s="5"/>
      <c r="I16" s="5" t="s">
        <v>49</v>
      </c>
      <c r="J16" s="5"/>
      <c r="K16" s="5"/>
      <c r="L16" s="7"/>
    </row>
    <row r="17" spans="1:15" x14ac:dyDescent="0.25">
      <c r="A17" s="5" t="s">
        <v>50</v>
      </c>
      <c r="B17" s="5"/>
      <c r="C17" s="5"/>
      <c r="D17" s="5"/>
      <c r="E17" s="7">
        <f>Datos!$M$11</f>
        <v>40</v>
      </c>
      <c r="F17" s="5"/>
      <c r="G17" s="7">
        <f>Datos!M5+Datos!M6+Datos!M7+Datos!M8+Datos!M9+Datos!M10+Datos!M11</f>
        <v>620</v>
      </c>
      <c r="I17" s="5" t="s">
        <v>50</v>
      </c>
      <c r="J17" s="5"/>
      <c r="K17" s="5"/>
      <c r="N17" s="14">
        <f>Datos!$N$11</f>
        <v>21841</v>
      </c>
      <c r="O17" s="16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7" t="s">
        <v>51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7" t="str">
        <f>"Acumulado 2003 - "&amp;Datos!$D$2&amp;"     "</f>
        <v xml:space="preserve">Acumulado 2003 - 2021     </v>
      </c>
    </row>
    <row r="21" spans="1:15" x14ac:dyDescent="0.25">
      <c r="A21" s="5" t="s">
        <v>15</v>
      </c>
      <c r="B21" s="5"/>
      <c r="C21" s="5"/>
      <c r="D21" s="5"/>
      <c r="E21" s="7">
        <f>Datos!$O$11</f>
        <v>11</v>
      </c>
      <c r="F21" s="5"/>
      <c r="G21" s="7">
        <f>Datos!O5+Datos!O6+Datos!O7+Datos!O8+Datos!O9+Datos!O10+Datos!O11</f>
        <v>57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7"/>
      <c r="I22" s="57"/>
      <c r="J22" s="57"/>
      <c r="K22" s="57"/>
      <c r="L22" s="11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Datos!$P$11</f>
        <v>3</v>
      </c>
      <c r="G25" s="7">
        <f>Datos!P5+Datos!P6+Datos!P7+Datos!P8+Datos!P9+Datos!P10+Datos!P11</f>
        <v>76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2021</v>
      </c>
    </row>
    <row r="41" spans="1:14" ht="56.4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sheetProtection algorithmName="SHA-512" hashValue="rsFyN5TYraoO7PTfDrA+y0nk24KhYfDERZ6ilVuS7mZitMXkSC5x4tDOXCmrm9W3wtIkiWTc74Ydnrs8RcXPJw==" saltValue="dN9qz/QT40Z6PFtnhFvngQ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41"/>
  <sheetViews>
    <sheetView showGridLines="0" topLeftCell="A13" workbookViewId="0">
      <selection activeCell="G25" sqref="G25"/>
    </sheetView>
  </sheetViews>
  <sheetFormatPr baseColWidth="10" defaultColWidth="11.44140625" defaultRowHeight="13.8" x14ac:dyDescent="0.25"/>
  <cols>
    <col min="1" max="5" width="11.44140625" style="1"/>
    <col min="6" max="6" width="3.88671875" style="1" customWidth="1"/>
    <col min="7" max="7" width="13.88671875" style="1" customWidth="1"/>
    <col min="8" max="16384" width="11.44140625" style="1"/>
  </cols>
  <sheetData>
    <row r="1" spans="1:14" ht="17.399999999999999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6" x14ac:dyDescent="0.3">
      <c r="A4" s="59" t="str">
        <f>Datos!$F$12&amp;", "&amp;Datos!$D$2</f>
        <v>Agosto, 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Datos!$F$12&amp;", "&amp;Datos!$D$2</f>
        <v>Agosto, 2021</v>
      </c>
      <c r="E7" s="13"/>
      <c r="G7" s="12"/>
      <c r="I7" s="10" t="str">
        <f>"Acumulado Junio 2003 a "&amp;Datos!$F$12&amp;" "&amp;Datos!$D$2</f>
        <v>Acumulado Junio 2003 a Agosto 2021</v>
      </c>
    </row>
    <row r="8" spans="1:14" ht="26.4" x14ac:dyDescent="0.25">
      <c r="E8" s="13" t="s">
        <v>53</v>
      </c>
      <c r="G8" s="13" t="s">
        <v>52</v>
      </c>
    </row>
    <row r="9" spans="1:14" x14ac:dyDescent="0.25">
      <c r="A9" s="5" t="s">
        <v>45</v>
      </c>
      <c r="B9" s="5"/>
      <c r="C9" s="5"/>
      <c r="E9" s="8">
        <f>IF(E12&gt;0,E12+E14,"")</f>
        <v>5832</v>
      </c>
      <c r="F9" s="5"/>
      <c r="G9" s="8">
        <f>Datos!K5+Datos!K6+Datos!K7+Datos!K8+Datos!K9+Datos!K10+Datos!K11+Datos!K12</f>
        <v>46474</v>
      </c>
      <c r="I9" s="9" t="s">
        <v>46</v>
      </c>
      <c r="J9" s="5"/>
      <c r="K9" s="5"/>
      <c r="N9" s="8">
        <f>IF(N12&gt;0,N12+N14,"")</f>
        <v>940680</v>
      </c>
    </row>
    <row r="10" spans="1:14" x14ac:dyDescent="0.25">
      <c r="A10" s="5" t="s">
        <v>47</v>
      </c>
      <c r="B10" s="5"/>
      <c r="C10" s="5"/>
      <c r="E10" s="7"/>
      <c r="F10" s="5"/>
      <c r="G10" s="8"/>
      <c r="I10" s="9" t="s">
        <v>48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Datos!$G$12</f>
        <v>5426</v>
      </c>
      <c r="F12" s="5"/>
      <c r="G12" s="7">
        <f>Datos!G5+Datos!G6+Datos!G7+Datos!G8+Datos!G9+Datos!G10+Datos!G11+Datos!G12</f>
        <v>44705</v>
      </c>
      <c r="I12" s="5" t="s">
        <v>7</v>
      </c>
      <c r="J12" s="5"/>
      <c r="K12" s="5"/>
      <c r="N12" s="14">
        <f>Datos!$H$12</f>
        <v>904881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15"/>
    </row>
    <row r="14" spans="1:14" x14ac:dyDescent="0.25">
      <c r="A14" s="5" t="s">
        <v>9</v>
      </c>
      <c r="B14" s="5"/>
      <c r="C14" s="5"/>
      <c r="D14" s="5"/>
      <c r="E14" s="7">
        <f>Datos!$I$12</f>
        <v>406</v>
      </c>
      <c r="F14" s="5"/>
      <c r="G14" s="7">
        <f>Datos!I5+Datos!I6+Datos!I7+Datos!I8+Datos!I9+Datos!I10+Datos!I11+Datos!I12</f>
        <v>1769</v>
      </c>
      <c r="I14" s="5" t="s">
        <v>9</v>
      </c>
      <c r="J14" s="5"/>
      <c r="K14" s="5"/>
      <c r="N14" s="14">
        <f>Datos!$J$12</f>
        <v>35799</v>
      </c>
    </row>
    <row r="15" spans="1:14" ht="14.4" thickBot="1" x14ac:dyDescent="0.3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49</v>
      </c>
      <c r="B16" s="5"/>
      <c r="C16" s="5"/>
      <c r="D16" s="5"/>
      <c r="E16" s="5"/>
      <c r="F16" s="5"/>
      <c r="G16" s="5"/>
      <c r="I16" s="5" t="s">
        <v>49</v>
      </c>
      <c r="J16" s="5"/>
      <c r="K16" s="5"/>
      <c r="L16" s="7"/>
    </row>
    <row r="17" spans="1:15" x14ac:dyDescent="0.25">
      <c r="A17" s="5" t="s">
        <v>50</v>
      </c>
      <c r="B17" s="5"/>
      <c r="C17" s="5"/>
      <c r="D17" s="5"/>
      <c r="E17" s="7">
        <f>Datos!$M$12</f>
        <v>123</v>
      </c>
      <c r="F17" s="5"/>
      <c r="G17" s="7">
        <f>Datos!M5+Datos!M6+Datos!M7+Datos!M8+Datos!M9+Datos!M10+Datos!M11+Datos!M12</f>
        <v>743</v>
      </c>
      <c r="I17" s="5" t="s">
        <v>50</v>
      </c>
      <c r="J17" s="5"/>
      <c r="K17" s="5"/>
      <c r="N17" s="14">
        <f>Datos!$N$12</f>
        <v>21964</v>
      </c>
      <c r="O17" s="16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7" t="s">
        <v>51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7" t="str">
        <f>"Acumulado 2003 - "&amp;Datos!$D$2&amp;"     "</f>
        <v xml:space="preserve">Acumulado 2003 - 2021     </v>
      </c>
    </row>
    <row r="21" spans="1:15" x14ac:dyDescent="0.25">
      <c r="A21" s="5" t="s">
        <v>15</v>
      </c>
      <c r="B21" s="5"/>
      <c r="C21" s="5"/>
      <c r="D21" s="5"/>
      <c r="E21" s="7">
        <f>Datos!$O$12</f>
        <v>6</v>
      </c>
      <c r="F21" s="5"/>
      <c r="G21" s="7">
        <f>Datos!O5+Datos!O6+Datos!O7+Datos!O8+Datos!O9+Datos!O10+Datos!O11+Datos!O12</f>
        <v>63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7"/>
      <c r="I22" s="57"/>
      <c r="J22" s="57"/>
      <c r="K22" s="57"/>
      <c r="L22" s="11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Datos!$P$12</f>
        <v>15</v>
      </c>
      <c r="G25" s="7">
        <f>Datos!P5+Datos!P6+Datos!P7+Datos!P8+Datos!P9+Datos!P10+Datos!P11+Datos!P12</f>
        <v>91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2021</v>
      </c>
    </row>
    <row r="41" spans="1:14" ht="56.4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sheetProtection algorithmName="SHA-512" hashValue="AHQrnT+dH9ilVPZ75d5aA0C0GNZQjCL/MOM0v5SyiXLCqWplMg85IyGbZrjBsMtU0roTz2ZgsOQ0+My9l+lb5A==" saltValue="lPfp/S3tZtLTv5vfKEXKYQ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1"/>
  <sheetViews>
    <sheetView showGridLines="0" workbookViewId="0">
      <selection activeCell="G25" sqref="G25"/>
    </sheetView>
  </sheetViews>
  <sheetFormatPr baseColWidth="10" defaultColWidth="11.44140625" defaultRowHeight="13.8" x14ac:dyDescent="0.25"/>
  <cols>
    <col min="1" max="5" width="11.44140625" style="1"/>
    <col min="6" max="6" width="3.88671875" style="1" customWidth="1"/>
    <col min="7" max="7" width="13.88671875" style="1" customWidth="1"/>
    <col min="8" max="16384" width="11.44140625" style="1"/>
  </cols>
  <sheetData>
    <row r="1" spans="1:14" ht="17.399999999999999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6" x14ac:dyDescent="0.3">
      <c r="A4" s="59" t="str">
        <f>Datos!$F$13&amp;", "&amp;Datos!$D$2</f>
        <v>Septiembre, 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Datos!$F$13&amp;", "&amp;Datos!$D$2</f>
        <v>Septiembre, 2021</v>
      </c>
      <c r="E7" s="13"/>
      <c r="G7" s="12"/>
      <c r="I7" s="10" t="str">
        <f>"Acumulado Junio 2003 a "&amp;Datos!$F$13&amp;" "&amp;Datos!$D$2</f>
        <v>Acumulado Junio 2003 a Septiembre 2021</v>
      </c>
    </row>
    <row r="8" spans="1:14" ht="26.4" x14ac:dyDescent="0.25">
      <c r="E8" s="13" t="s">
        <v>53</v>
      </c>
      <c r="G8" s="13" t="s">
        <v>52</v>
      </c>
    </row>
    <row r="9" spans="1:14" x14ac:dyDescent="0.25">
      <c r="A9" s="5" t="s">
        <v>45</v>
      </c>
      <c r="B9" s="5"/>
      <c r="C9" s="5"/>
      <c r="E9" s="8">
        <f>IF(E12&gt;0,E12+E14,"")</f>
        <v>6826</v>
      </c>
      <c r="F9" s="5"/>
      <c r="G9" s="8">
        <f>Datos!K5+Datos!K6+Datos!K7+Datos!K8+Datos!K9+Datos!K10+Datos!K11+Datos!K12+Datos!K13</f>
        <v>53300</v>
      </c>
      <c r="I9" s="9" t="s">
        <v>46</v>
      </c>
      <c r="J9" s="5"/>
      <c r="K9" s="5"/>
      <c r="N9" s="8">
        <f>IF(N12&gt;0,N12+N14,"")</f>
        <v>947506</v>
      </c>
    </row>
    <row r="10" spans="1:14" x14ac:dyDescent="0.25">
      <c r="A10" s="5" t="s">
        <v>47</v>
      </c>
      <c r="B10" s="5"/>
      <c r="C10" s="5"/>
      <c r="E10" s="7"/>
      <c r="F10" s="5"/>
      <c r="G10" s="8"/>
      <c r="I10" s="9" t="s">
        <v>48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Datos!$G$13</f>
        <v>6583</v>
      </c>
      <c r="F12" s="5"/>
      <c r="G12" s="7">
        <f>Datos!G5+Datos!G6+Datos!G7+Datos!G8+Datos!G9+Datos!G10+Datos!G11+Datos!G12+Datos!G13</f>
        <v>51288</v>
      </c>
      <c r="I12" s="5" t="s">
        <v>7</v>
      </c>
      <c r="J12" s="5"/>
      <c r="K12" s="5"/>
      <c r="N12" s="14">
        <f>Datos!$H$13</f>
        <v>911464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15"/>
    </row>
    <row r="14" spans="1:14" x14ac:dyDescent="0.25">
      <c r="A14" s="5" t="s">
        <v>9</v>
      </c>
      <c r="B14" s="5"/>
      <c r="C14" s="5"/>
      <c r="D14" s="5"/>
      <c r="E14" s="7">
        <f>Datos!$I$13</f>
        <v>243</v>
      </c>
      <c r="F14" s="5"/>
      <c r="G14" s="7">
        <f>Datos!I5+Datos!I6+Datos!I7+Datos!I8+Datos!I9+Datos!I10+Datos!I11+Datos!I12+Datos!I13</f>
        <v>2012</v>
      </c>
      <c r="I14" s="5" t="s">
        <v>9</v>
      </c>
      <c r="J14" s="5"/>
      <c r="K14" s="5"/>
      <c r="N14" s="14">
        <f>Datos!$J$13</f>
        <v>36042</v>
      </c>
    </row>
    <row r="15" spans="1:14" ht="14.4" thickBot="1" x14ac:dyDescent="0.3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49</v>
      </c>
      <c r="B16" s="5"/>
      <c r="C16" s="5"/>
      <c r="D16" s="5"/>
      <c r="E16" s="5"/>
      <c r="F16" s="5"/>
      <c r="G16" s="5"/>
      <c r="I16" s="5" t="s">
        <v>49</v>
      </c>
      <c r="J16" s="5"/>
      <c r="K16" s="5"/>
      <c r="L16" s="7"/>
    </row>
    <row r="17" spans="1:15" x14ac:dyDescent="0.25">
      <c r="A17" s="5" t="s">
        <v>50</v>
      </c>
      <c r="B17" s="5"/>
      <c r="C17" s="5"/>
      <c r="D17" s="5"/>
      <c r="E17" s="7">
        <f>Datos!$M$13</f>
        <v>186</v>
      </c>
      <c r="F17" s="5"/>
      <c r="G17" s="7">
        <f>Datos!M5+Datos!M6+Datos!M7+Datos!M8+Datos!M9+Datos!M10+Datos!M11+Datos!M12+Datos!M13</f>
        <v>929</v>
      </c>
      <c r="I17" s="5" t="s">
        <v>50</v>
      </c>
      <c r="J17" s="5"/>
      <c r="K17" s="5"/>
      <c r="N17" s="14">
        <f>Datos!$N$13</f>
        <v>22150</v>
      </c>
      <c r="O17" s="16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7" t="s">
        <v>51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7" t="str">
        <f>"Acumulado 2003 - "&amp;Datos!$D$2&amp;"     "</f>
        <v xml:space="preserve">Acumulado 2003 - 2021     </v>
      </c>
    </row>
    <row r="21" spans="1:15" x14ac:dyDescent="0.25">
      <c r="A21" s="5" t="s">
        <v>15</v>
      </c>
      <c r="B21" s="5"/>
      <c r="C21" s="5"/>
      <c r="D21" s="5"/>
      <c r="E21" s="7">
        <f>Datos!$O$13</f>
        <v>0</v>
      </c>
      <c r="F21" s="5"/>
      <c r="G21" s="7">
        <f>Datos!O5+Datos!O6+Datos!O7+Datos!O8+Datos!O9+Datos!O10+Datos!O11+Datos!O12+Datos!O13</f>
        <v>63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7"/>
      <c r="I22" s="57"/>
      <c r="J22" s="57"/>
      <c r="K22" s="57"/>
      <c r="L22" s="11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Datos!$P$13</f>
        <v>24</v>
      </c>
      <c r="G25" s="7">
        <f>Datos!P5+Datos!P6+Datos!P7+Datos!P8+Datos!P9+Datos!P10+Datos!P11+Datos!P12+Datos!P13</f>
        <v>115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2021</v>
      </c>
    </row>
    <row r="41" spans="1:14" ht="56.4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sheetProtection algorithmName="SHA-512" hashValue="BKJuVoxut6hwHlsR5e4N7Unk8OveY+C0GFKsZwH879tCKmvPJo+8xElsDi4562lyL4bgHEkuvojPgBI2V1hdkg==" saltValue="o0zdDCOeQiHbUSyQX7yO9w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41"/>
  <sheetViews>
    <sheetView showGridLines="0" topLeftCell="A4" workbookViewId="0">
      <selection activeCell="G25" sqref="G25"/>
    </sheetView>
  </sheetViews>
  <sheetFormatPr baseColWidth="10" defaultColWidth="11.44140625" defaultRowHeight="13.8" x14ac:dyDescent="0.25"/>
  <cols>
    <col min="1" max="5" width="11.44140625" style="1"/>
    <col min="6" max="6" width="3.88671875" style="1" customWidth="1"/>
    <col min="7" max="7" width="13.88671875" style="1" customWidth="1"/>
    <col min="8" max="16384" width="11.44140625" style="1"/>
  </cols>
  <sheetData>
    <row r="1" spans="1:14" ht="17.399999999999999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6" x14ac:dyDescent="0.3">
      <c r="A4" s="59" t="str">
        <f>Datos!$F$14&amp;", "&amp;Datos!$D$2</f>
        <v>Octubre, 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Datos!$F$14&amp;", "&amp;Datos!$D$2</f>
        <v>Octubre, 2021</v>
      </c>
      <c r="E7" s="13"/>
      <c r="G7" s="12"/>
      <c r="I7" s="10" t="str">
        <f>"Acumulado Junio 2003 a "&amp;Datos!$F$14&amp;" "&amp;Datos!$D$2</f>
        <v>Acumulado Junio 2003 a Octubre 2021</v>
      </c>
    </row>
    <row r="8" spans="1:14" ht="26.4" x14ac:dyDescent="0.25">
      <c r="E8" s="13" t="s">
        <v>53</v>
      </c>
      <c r="G8" s="13" t="s">
        <v>52</v>
      </c>
    </row>
    <row r="9" spans="1:14" x14ac:dyDescent="0.25">
      <c r="A9" s="5" t="s">
        <v>45</v>
      </c>
      <c r="B9" s="5"/>
      <c r="C9" s="5"/>
      <c r="E9" s="8">
        <f>IF(E12&gt;0,E12+E14,"")</f>
        <v>6601</v>
      </c>
      <c r="F9" s="5"/>
      <c r="G9" s="8">
        <f>Datos!K5+Datos!K6+Datos!K7+Datos!K8+Datos!K9+Datos!K10+Datos!K11+Datos!K12+Datos!K13+Datos!K14</f>
        <v>59901</v>
      </c>
      <c r="I9" s="9" t="s">
        <v>46</v>
      </c>
      <c r="J9" s="5"/>
      <c r="K9" s="5"/>
      <c r="N9" s="8">
        <f>IF(N12&gt;0,N12+N14,"")</f>
        <v>954107</v>
      </c>
    </row>
    <row r="10" spans="1:14" x14ac:dyDescent="0.25">
      <c r="A10" s="5" t="s">
        <v>47</v>
      </c>
      <c r="B10" s="5"/>
      <c r="C10" s="5"/>
      <c r="E10" s="7"/>
      <c r="F10" s="5"/>
      <c r="G10" s="8"/>
      <c r="I10" s="9" t="s">
        <v>48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Datos!$G$14</f>
        <v>6462</v>
      </c>
      <c r="F12" s="5"/>
      <c r="G12" s="7">
        <f>Datos!G5+Datos!G6+Datos!G7+Datos!G8+Datos!G9+Datos!G10+Datos!G11+Datos!G12+Datos!G13+Datos!G14</f>
        <v>57750</v>
      </c>
      <c r="I12" s="5" t="s">
        <v>7</v>
      </c>
      <c r="J12" s="5"/>
      <c r="K12" s="5"/>
      <c r="N12" s="14">
        <f>Datos!$H$14</f>
        <v>917926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15"/>
    </row>
    <row r="14" spans="1:14" x14ac:dyDescent="0.25">
      <c r="A14" s="5" t="s">
        <v>9</v>
      </c>
      <c r="B14" s="5"/>
      <c r="C14" s="5"/>
      <c r="D14" s="5"/>
      <c r="E14" s="7">
        <f>Datos!$I$14</f>
        <v>139</v>
      </c>
      <c r="F14" s="5"/>
      <c r="G14" s="7">
        <f>Datos!I5+Datos!I6+Datos!I7+Datos!I8+Datos!I9+Datos!I10+Datos!I11+Datos!I12+Datos!I13+Datos!I14</f>
        <v>2151</v>
      </c>
      <c r="I14" s="5" t="s">
        <v>9</v>
      </c>
      <c r="J14" s="5"/>
      <c r="K14" s="5"/>
      <c r="N14" s="14">
        <f>Datos!$J$14</f>
        <v>36181</v>
      </c>
    </row>
    <row r="15" spans="1:14" ht="14.4" thickBot="1" x14ac:dyDescent="0.3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49</v>
      </c>
      <c r="B16" s="5"/>
      <c r="C16" s="5"/>
      <c r="D16" s="5"/>
      <c r="E16" s="5"/>
      <c r="F16" s="5"/>
      <c r="G16" s="5"/>
      <c r="I16" s="5" t="s">
        <v>49</v>
      </c>
      <c r="J16" s="5"/>
      <c r="K16" s="5"/>
      <c r="L16" s="7"/>
    </row>
    <row r="17" spans="1:15" x14ac:dyDescent="0.25">
      <c r="A17" s="5" t="s">
        <v>50</v>
      </c>
      <c r="B17" s="5"/>
      <c r="C17" s="5"/>
      <c r="D17" s="5"/>
      <c r="E17" s="7">
        <f>Datos!$M$14</f>
        <v>185</v>
      </c>
      <c r="F17" s="5"/>
      <c r="G17" s="7">
        <f>Datos!M5+Datos!M6+Datos!M7+Datos!M8+Datos!M9+Datos!M10+Datos!M11+Datos!M12+Datos!M13+Datos!M14</f>
        <v>1114</v>
      </c>
      <c r="I17" s="5" t="s">
        <v>50</v>
      </c>
      <c r="J17" s="5"/>
      <c r="K17" s="5"/>
      <c r="N17" s="14">
        <f>Datos!$N$14</f>
        <v>22335</v>
      </c>
      <c r="O17" s="16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7" t="s">
        <v>51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7" t="str">
        <f>"Acumulado 2003 - "&amp;Datos!$D$2&amp;"     "</f>
        <v xml:space="preserve">Acumulado 2003 - 2021     </v>
      </c>
    </row>
    <row r="21" spans="1:15" x14ac:dyDescent="0.25">
      <c r="A21" s="5" t="s">
        <v>15</v>
      </c>
      <c r="B21" s="5"/>
      <c r="C21" s="5"/>
      <c r="D21" s="5"/>
      <c r="E21" s="7">
        <f>Datos!$O$14</f>
        <v>15</v>
      </c>
      <c r="F21" s="5"/>
      <c r="G21" s="7">
        <f>Datos!O5+Datos!O6+Datos!O7+Datos!O8+Datos!O9+Datos!O10+Datos!O11+Datos!O12+Datos!O13+Datos!O14</f>
        <v>78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7"/>
      <c r="I22" s="57"/>
      <c r="J22" s="57"/>
      <c r="K22" s="57"/>
      <c r="L22" s="11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Datos!$P$14</f>
        <v>4</v>
      </c>
      <c r="G25" s="7">
        <f>Datos!P5+Datos!P6+Datos!P7+Datos!P8+Datos!P9+Datos!P10+Datos!P11+Datos!P12+Datos!P13+Datos!P14</f>
        <v>119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2021</v>
      </c>
    </row>
    <row r="41" spans="1:14" ht="56.4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sheetProtection algorithmName="SHA-512" hashValue="2tqTtRLq26kWl9qbj3xdjrVhludd+/tgt1Oh/2E1D8HU3Sy0xh1KuB/ITZTSYXO/T6Ktv9zBgcQrhWpUBh0mTQ==" saltValue="rMLbnNRi+M68dCgI87RU/Q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41"/>
  <sheetViews>
    <sheetView showGridLines="0" workbookViewId="0">
      <selection activeCell="G20" sqref="G20"/>
    </sheetView>
  </sheetViews>
  <sheetFormatPr baseColWidth="10" defaultColWidth="11.44140625" defaultRowHeight="13.8" x14ac:dyDescent="0.25"/>
  <cols>
    <col min="1" max="5" width="11.44140625" style="1"/>
    <col min="6" max="6" width="3.88671875" style="1" customWidth="1"/>
    <col min="7" max="7" width="13.88671875" style="1" customWidth="1"/>
    <col min="8" max="16384" width="11.44140625" style="1"/>
  </cols>
  <sheetData>
    <row r="1" spans="1:14" ht="17.399999999999999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6" x14ac:dyDescent="0.3">
      <c r="A4" s="59" t="str">
        <f>Datos!$F$15&amp;", "&amp;Datos!$D$2</f>
        <v>Noviembre, 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Datos!$F$15&amp;", "&amp;Datos!$D$2</f>
        <v>Noviembre, 2021</v>
      </c>
      <c r="E7" s="13"/>
      <c r="G7" s="12"/>
      <c r="I7" s="10" t="str">
        <f>"Acumulado Junio 2003 a "&amp;Datos!$F$15&amp;" "&amp;Datos!$D$2</f>
        <v>Acumulado Junio 2003 a Noviembre 2021</v>
      </c>
    </row>
    <row r="8" spans="1:14" ht="26.4" x14ac:dyDescent="0.25">
      <c r="E8" s="13" t="s">
        <v>53</v>
      </c>
      <c r="G8" s="13" t="s">
        <v>52</v>
      </c>
    </row>
    <row r="9" spans="1:14" x14ac:dyDescent="0.25">
      <c r="A9" s="5" t="s">
        <v>45</v>
      </c>
      <c r="B9" s="5"/>
      <c r="C9" s="5"/>
      <c r="E9" s="8">
        <f>IF(E12&gt;0,E12+E14,"")</f>
        <v>7524</v>
      </c>
      <c r="F9" s="5"/>
      <c r="G9" s="8">
        <f>Datos!K5+Datos!K6+Datos!K7+Datos!K8+Datos!K9+Datos!K10+Datos!K11+Datos!K12+Datos!K13+Datos!K14+Datos!K15</f>
        <v>67425</v>
      </c>
      <c r="I9" s="9" t="s">
        <v>46</v>
      </c>
      <c r="J9" s="5"/>
      <c r="K9" s="5"/>
      <c r="N9" s="8">
        <f>IF(N12&gt;0,N12+N14,"")</f>
        <v>961631</v>
      </c>
    </row>
    <row r="10" spans="1:14" x14ac:dyDescent="0.25">
      <c r="A10" s="5" t="s">
        <v>47</v>
      </c>
      <c r="B10" s="5"/>
      <c r="C10" s="5"/>
      <c r="E10" s="7"/>
      <c r="F10" s="5"/>
      <c r="G10" s="8"/>
      <c r="I10" s="9" t="s">
        <v>48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Datos!$G$15</f>
        <v>7264</v>
      </c>
      <c r="F12" s="5"/>
      <c r="G12" s="7">
        <f>Datos!G5+Datos!G6+Datos!G7+Datos!G8+Datos!G9+Datos!G10+Datos!G11+Datos!G12+Datos!G13+Datos!G14+Datos!G15</f>
        <v>65014</v>
      </c>
      <c r="I12" s="5" t="s">
        <v>7</v>
      </c>
      <c r="J12" s="5"/>
      <c r="K12" s="5"/>
      <c r="N12" s="14">
        <f>Datos!$H$15</f>
        <v>925190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15"/>
    </row>
    <row r="14" spans="1:14" x14ac:dyDescent="0.25">
      <c r="A14" s="5" t="s">
        <v>9</v>
      </c>
      <c r="B14" s="5"/>
      <c r="C14" s="5"/>
      <c r="D14" s="5"/>
      <c r="E14" s="7">
        <f>Datos!$I$15</f>
        <v>260</v>
      </c>
      <c r="F14" s="5"/>
      <c r="G14" s="7">
        <f>Datos!I5+Datos!I6+Datos!I7+Datos!I8+Datos!I9+Datos!I10+Datos!I11+Datos!I12+Datos!I13+Datos!I14+Datos!I15</f>
        <v>2411</v>
      </c>
      <c r="I14" s="5" t="s">
        <v>9</v>
      </c>
      <c r="J14" s="5"/>
      <c r="K14" s="5"/>
      <c r="N14" s="14">
        <f>Datos!$J$15</f>
        <v>36441</v>
      </c>
    </row>
    <row r="15" spans="1:14" ht="14.4" thickBot="1" x14ac:dyDescent="0.3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49</v>
      </c>
      <c r="B16" s="5"/>
      <c r="C16" s="5"/>
      <c r="D16" s="5"/>
      <c r="E16" s="5"/>
      <c r="F16" s="5"/>
      <c r="G16" s="5"/>
      <c r="I16" s="5" t="s">
        <v>49</v>
      </c>
      <c r="J16" s="5"/>
      <c r="K16" s="5"/>
      <c r="L16" s="7"/>
    </row>
    <row r="17" spans="1:15" x14ac:dyDescent="0.25">
      <c r="A17" s="5" t="s">
        <v>50</v>
      </c>
      <c r="B17" s="5"/>
      <c r="C17" s="5"/>
      <c r="D17" s="5"/>
      <c r="E17" s="7">
        <f>Datos!$M$15</f>
        <v>272</v>
      </c>
      <c r="F17" s="5"/>
      <c r="G17" s="7">
        <f>Datos!M5+Datos!M6+Datos!M7+Datos!M8+Datos!M9+Datos!M10+Datos!M11+Datos!M12+Datos!M13+Datos!M14+Datos!M15</f>
        <v>1386</v>
      </c>
      <c r="I17" s="5" t="s">
        <v>50</v>
      </c>
      <c r="J17" s="5"/>
      <c r="K17" s="5"/>
      <c r="N17" s="14">
        <f>Datos!$N$15</f>
        <v>22607</v>
      </c>
      <c r="O17" s="16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7" t="s">
        <v>51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7" t="str">
        <f>"Acumulado 2003 - "&amp;Datos!$D$2&amp;"     "</f>
        <v xml:space="preserve">Acumulado 2003 - 2021     </v>
      </c>
    </row>
    <row r="21" spans="1:15" x14ac:dyDescent="0.25">
      <c r="A21" s="5" t="s">
        <v>15</v>
      </c>
      <c r="B21" s="5"/>
      <c r="C21" s="5"/>
      <c r="D21" s="5"/>
      <c r="E21" s="7">
        <f>Datos!$O$15</f>
        <v>0</v>
      </c>
      <c r="F21" s="5"/>
      <c r="G21" s="7">
        <f>Datos!O5+Datos!O6+Datos!O7+Datos!O8+Datos!O9+Datos!O10+Datos!O11+Datos!O12+Datos!O13+Datos!O14+Datos!O15</f>
        <v>78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7"/>
      <c r="I22" s="57"/>
      <c r="J22" s="57"/>
      <c r="K22" s="57"/>
      <c r="L22" s="11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Datos!$P$15</f>
        <v>13</v>
      </c>
      <c r="G25" s="7">
        <f>Datos!P5+Datos!P6+Datos!P7+Datos!P8+Datos!P9+Datos!P10+Datos!P11+Datos!P12+Datos!P13+Datos!P14+Datos!P15</f>
        <v>132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2021</v>
      </c>
    </row>
    <row r="41" spans="1:14" ht="56.4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sheetProtection algorithmName="SHA-512" hashValue="9wQY54kXjN0wl3z+P2FEyIkTDMQYJ3CLUc+KCfyqwU/yYZ6WeUvf2lvbdeDlGKMRgtmWxGWG5H6SgyFuxSNL7g==" saltValue="cnSDWT8iDsn6EKe7StZ9Pg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41"/>
  <sheetViews>
    <sheetView showGridLines="0" workbookViewId="0">
      <selection activeCell="G25" sqref="G25"/>
    </sheetView>
  </sheetViews>
  <sheetFormatPr baseColWidth="10" defaultColWidth="11.44140625" defaultRowHeight="13.8" x14ac:dyDescent="0.25"/>
  <cols>
    <col min="1" max="5" width="11.44140625" style="1"/>
    <col min="6" max="6" width="3.88671875" style="1" customWidth="1"/>
    <col min="7" max="7" width="13.88671875" style="1" customWidth="1"/>
    <col min="8" max="16384" width="11.44140625" style="1"/>
  </cols>
  <sheetData>
    <row r="1" spans="1:14" ht="17.399999999999999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6" x14ac:dyDescent="0.3">
      <c r="A4" s="59" t="str">
        <f>Datos!$F$16&amp;", "&amp;Datos!$D$2</f>
        <v>Diciembre, 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Datos!$F$16&amp;", "&amp;Datos!$D$2</f>
        <v>Diciembre, 2021</v>
      </c>
      <c r="E7" s="13"/>
      <c r="G7" s="12"/>
      <c r="I7" s="10" t="str">
        <f>"Acumulado Junio 2003 a "&amp;Datos!$F$16&amp;" "&amp;Datos!$D$2</f>
        <v>Acumulado Junio 2003 a Diciembre 2021</v>
      </c>
    </row>
    <row r="8" spans="1:14" ht="26.4" x14ac:dyDescent="0.25">
      <c r="E8" s="13" t="s">
        <v>53</v>
      </c>
      <c r="G8" s="13" t="s">
        <v>52</v>
      </c>
    </row>
    <row r="9" spans="1:14" x14ac:dyDescent="0.25">
      <c r="A9" s="5" t="s">
        <v>45</v>
      </c>
      <c r="B9" s="5"/>
      <c r="C9" s="5"/>
      <c r="E9" s="8">
        <f>IF(E12&gt;0,E12+E14,"")</f>
        <v>3070</v>
      </c>
      <c r="F9" s="5"/>
      <c r="G9" s="8">
        <f>Datos!K5+Datos!K6+Datos!K7+Datos!K8+Datos!K9+Datos!K10+Datos!K11+Datos!K12+Datos!K13+Datos!K14+Datos!K15+Datos!K16</f>
        <v>70495</v>
      </c>
      <c r="I9" s="9" t="s">
        <v>46</v>
      </c>
      <c r="J9" s="5"/>
      <c r="K9" s="5"/>
      <c r="N9" s="8">
        <f>IF(N12&gt;0,N12+N14,"")</f>
        <v>964701</v>
      </c>
    </row>
    <row r="10" spans="1:14" x14ac:dyDescent="0.25">
      <c r="A10" s="5" t="s">
        <v>47</v>
      </c>
      <c r="B10" s="5"/>
      <c r="C10" s="5"/>
      <c r="E10" s="7"/>
      <c r="F10" s="5"/>
      <c r="G10" s="8"/>
      <c r="I10" s="9" t="s">
        <v>48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Datos!$G$16</f>
        <v>2971</v>
      </c>
      <c r="F12" s="5"/>
      <c r="G12" s="7">
        <f>Datos!G5+Datos!G6+Datos!G7+Datos!G8+Datos!G9+Datos!G10+Datos!G11+Datos!G12+Datos!G13+Datos!G14+Datos!G15+Datos!G16</f>
        <v>67985</v>
      </c>
      <c r="I12" s="5" t="s">
        <v>7</v>
      </c>
      <c r="J12" s="5"/>
      <c r="K12" s="5"/>
      <c r="N12" s="14">
        <f>Datos!$H$16</f>
        <v>928161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15"/>
    </row>
    <row r="14" spans="1:14" x14ac:dyDescent="0.25">
      <c r="A14" s="5" t="s">
        <v>9</v>
      </c>
      <c r="B14" s="5"/>
      <c r="C14" s="5"/>
      <c r="D14" s="5"/>
      <c r="E14" s="7">
        <f>Datos!$I$16</f>
        <v>99</v>
      </c>
      <c r="F14" s="5"/>
      <c r="G14" s="7">
        <f>Datos!I5+Datos!I6+Datos!I7+Datos!I8+Datos!I9+Datos!I10+Datos!I11+Datos!I12+Datos!I13+Datos!I14+Datos!I15+Datos!I16</f>
        <v>2510</v>
      </c>
      <c r="I14" s="5" t="s">
        <v>9</v>
      </c>
      <c r="J14" s="5"/>
      <c r="K14" s="5"/>
      <c r="N14" s="14">
        <f>Datos!$J$16</f>
        <v>36540</v>
      </c>
    </row>
    <row r="15" spans="1:14" ht="14.4" thickBot="1" x14ac:dyDescent="0.3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49</v>
      </c>
      <c r="B16" s="5"/>
      <c r="C16" s="5"/>
      <c r="D16" s="5"/>
      <c r="E16" s="5"/>
      <c r="F16" s="5"/>
      <c r="G16" s="5"/>
      <c r="I16" s="5" t="s">
        <v>49</v>
      </c>
      <c r="J16" s="5"/>
      <c r="K16" s="5"/>
      <c r="L16" s="7"/>
    </row>
    <row r="17" spans="1:15" x14ac:dyDescent="0.25">
      <c r="A17" s="5" t="s">
        <v>50</v>
      </c>
      <c r="B17" s="5"/>
      <c r="C17" s="5"/>
      <c r="D17" s="5"/>
      <c r="E17" s="7">
        <f>Datos!$M$16</f>
        <v>125</v>
      </c>
      <c r="F17" s="5"/>
      <c r="G17" s="7">
        <f>Datos!M5+Datos!M6+Datos!M7+Datos!M8+Datos!M9+Datos!M10+Datos!M11+Datos!M12+Datos!M13+Datos!M14+Datos!M15+Datos!M16</f>
        <v>1511</v>
      </c>
      <c r="I17" s="5" t="s">
        <v>50</v>
      </c>
      <c r="J17" s="5"/>
      <c r="K17" s="5"/>
      <c r="N17" s="14">
        <f>Datos!$N$16</f>
        <v>22732</v>
      </c>
      <c r="O17" s="16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7" t="s">
        <v>51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7" t="str">
        <f>"Acumulado 2003 - "&amp;Datos!$D$2&amp;"     "</f>
        <v xml:space="preserve">Acumulado 2003 - 2021     </v>
      </c>
    </row>
    <row r="21" spans="1:15" x14ac:dyDescent="0.25">
      <c r="A21" s="5" t="s">
        <v>15</v>
      </c>
      <c r="B21" s="5"/>
      <c r="C21" s="5"/>
      <c r="D21" s="5"/>
      <c r="E21" s="7">
        <f>Datos!$O$16</f>
        <v>7</v>
      </c>
      <c r="F21" s="5"/>
      <c r="G21" s="7">
        <f>Datos!O5+Datos!O6+Datos!O7+Datos!O8+Datos!O9+Datos!O10+Datos!O11+Datos!O12+Datos!O13+Datos!O14+Datos!O15+Datos!O16</f>
        <v>85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7"/>
      <c r="I22" s="57"/>
      <c r="J22" s="57"/>
      <c r="K22" s="57"/>
      <c r="L22" s="11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Datos!$P$16</f>
        <v>6</v>
      </c>
      <c r="G25" s="7">
        <f>Datos!P5+Datos!P6+Datos!P7+Datos!P8+Datos!P9+Datos!P10+Datos!P11+Datos!P12+Datos!P13+Datos!P14+Datos!P15+Datos!P16</f>
        <v>138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2021</v>
      </c>
    </row>
    <row r="41" spans="1:14" ht="56.4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sheetProtection algorithmName="SHA-512" hashValue="x0vxtlixiycqwl+gUWSV3PONw7FaMPgXW6ZEtWscKNU5kn5fkpRFYoIL5jbvdUL0FtkMRN61jTgTK9uHH8Stwg==" saltValue="Yt6PcaA5UXha+/rbtrou6g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791AFEB406F7448C68D3A9246923F2" ma:contentTypeVersion="8" ma:contentTypeDescription="Crear nuevo documento." ma:contentTypeScope="" ma:versionID="818e9e94f385a12384415a4bba823934">
  <xsd:schema xmlns:xsd="http://www.w3.org/2001/XMLSchema" xmlns:xs="http://www.w3.org/2001/XMLSchema" xmlns:p="http://schemas.microsoft.com/office/2006/metadata/properties" xmlns:ns3="36aa0243-ac24-4551-81e3-e67f1783ca31" xmlns:ns4="2c82fd90-c038-4c97-9477-28afa87c0e3e" targetNamespace="http://schemas.microsoft.com/office/2006/metadata/properties" ma:root="true" ma:fieldsID="db66dc70c2d9d032dfd2570f3d14cfb7" ns3:_="" ns4:_="">
    <xsd:import namespace="36aa0243-ac24-4551-81e3-e67f1783ca31"/>
    <xsd:import namespace="2c82fd90-c038-4c97-9477-28afa87c0e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a0243-ac24-4551-81e3-e67f1783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2fd90-c038-4c97-9477-28afa87c0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703A95-56EE-47B4-920F-E66E593C3F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BFC5AC-E032-40B0-B130-74F201A11CD3}">
  <ds:schemaRefs>
    <ds:schemaRef ds:uri="2c82fd90-c038-4c97-9477-28afa87c0e3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36aa0243-ac24-4551-81e3-e67f1783ca3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0F20227-37AF-4B6B-A9FD-D8210090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a0243-ac24-4551-81e3-e67f1783ca31"/>
    <ds:schemaRef ds:uri="2c82fd90-c038-4c97-9477-28afa87c0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Datos</vt:lpstr>
      <vt:lpstr>Enero</vt:lpstr>
      <vt:lpstr>Enero-Febrero</vt:lpstr>
      <vt:lpstr>Enero-Marzo</vt:lpstr>
      <vt:lpstr>Enero-Abril</vt:lpstr>
      <vt:lpstr>Enero-Mayo</vt:lpstr>
      <vt:lpstr>Enero-Junio</vt:lpstr>
      <vt:lpstr>Enero-Julio</vt:lpstr>
      <vt:lpstr>Enero-Agosto</vt:lpstr>
      <vt:lpstr>Enero-Septiembre</vt:lpstr>
      <vt:lpstr>Enero-Octubre</vt:lpstr>
      <vt:lpstr>Enero-Noviembre</vt:lpstr>
      <vt:lpstr>Enero-Diciembre</vt:lpstr>
      <vt:lpstr>Enero!Área_de_impresión</vt:lpstr>
      <vt:lpstr>'Enero-Abril'!Área_de_impresión</vt:lpstr>
      <vt:lpstr>'Enero-Agosto'!Área_de_impresión</vt:lpstr>
      <vt:lpstr>'Enero-Diciembre'!Área_de_impresión</vt:lpstr>
      <vt:lpstr>'Enero-Febrero'!Área_de_impresión</vt:lpstr>
      <vt:lpstr>'Enero-Julio'!Área_de_impresión</vt:lpstr>
      <vt:lpstr>'Enero-Junio'!Área_de_impresión</vt:lpstr>
      <vt:lpstr>'Enero-Marzo'!Área_de_impresión</vt:lpstr>
      <vt:lpstr>'Enero-Mayo'!Área_de_impresión</vt:lpstr>
      <vt:lpstr>'Enero-Noviembre'!Área_de_impresión</vt:lpstr>
      <vt:lpstr>'Enero-Octubre'!Área_de_impresión</vt:lpstr>
      <vt:lpstr>'Enero-Septiembre'!Área_de_impresión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gruizc</dc:creator>
  <cp:keywords/>
  <dc:description/>
  <cp:lastModifiedBy>GUSTAVO MARTINEZ PEÑA</cp:lastModifiedBy>
  <cp:revision/>
  <dcterms:created xsi:type="dcterms:W3CDTF">2012-02-07T22:08:36Z</dcterms:created>
  <dcterms:modified xsi:type="dcterms:W3CDTF">2022-02-04T18:01:55Z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0x010100C2791AFEB406F7448C68D3A9246923F2</vt:lpwstr>
  </property>
</Properties>
</file>