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04-Septiembre/01/03-Indicadores Transparencia/"/>
    </mc:Choice>
  </mc:AlternateContent>
  <xr:revisionPtr revIDLastSave="12" documentId="13_ncr:1_{284C39FC-6815-44E0-AA0E-99094F8064EF}" xr6:coauthVersionLast="47" xr6:coauthVersionMax="47" xr10:uidLastSave="{E2092800-AE92-46D1-9E19-25FDB979E13A}"/>
  <bookViews>
    <workbookView xWindow="-120" yWindow="-120" windowWidth="29040" windowHeight="15960" tabRatio="854" firstSheet="1" activeTab="8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state="hidden" r:id="rId10"/>
    <sheet name="Enero-Octubre" sheetId="34" state="hidden" r:id="rId11"/>
    <sheet name="Enero-Noviembre" sheetId="35" state="hidden" r:id="rId12"/>
    <sheet name="Enero-Diciembre" sheetId="36" state="hidden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'Enero-Agosto'!$A$1:$O$50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L25" i="24" l="1"/>
  <c r="B28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7" i="24" s="1"/>
  <c r="E21" i="1"/>
  <c r="E17" i="1"/>
  <c r="E14" i="1"/>
  <c r="E12" i="1"/>
  <c r="I17" i="24"/>
  <c r="I27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8" i="24" l="1"/>
  <c r="C27" i="24"/>
  <c r="D27" i="24" s="1"/>
  <c r="G27" i="24" s="1"/>
  <c r="L27" i="24" s="1"/>
  <c r="L26" i="24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<sst xmlns="http://schemas.openxmlformats.org/spreadsheetml/2006/main" count="333" uniqueCount="59">
  <si>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</si>
  <si>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</si>
  <si>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</si>
  <si>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</si>
  <si>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</si>
  <si>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</si>
  <si>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</si>
  <si>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</si>
  <si>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</si>
  <si>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</si>
  <si>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</si>
  <si>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</si>
  <si>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</si>
  <si>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</si>
  <si>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</si>
  <si>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</si>
  <si>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</si>
  <si>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</si>
  <si>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</si>
  <si>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</si>
  <si>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</si>
  <si>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</si>
  <si>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</si>
  <si>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</si>
  <si>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</si>
  <si>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</si>
  <si>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</si>
  <si>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</si>
  <si>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</si>
  <si>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</si>
  <si>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</si>
  <si>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</si>
  <si>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</si>
  <si>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</si>
  <si>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</si>
  <si>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</si>
  <si>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</si>
  <si>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</si>
  <si>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</si>
  <si>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</si>
  <si>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</si>
  <si>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</si>
  <si>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</si>
  <si>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</si>
  <si>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</si>
  <si>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</si>
  <si>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</si>
  <si>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</si>
  <si>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</si>
  <si>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</si>
  <si>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</si>
  <si>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</si>
  <si>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</si>
  <si>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</si>
  <si>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</si>
  <si>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</si>
  <si>
    <t>|</t>
  </si>
  <si>
    <r>
      <t xml:space="preserve">Solicitudes tramitadas por procedimiento Sumario </t>
    </r>
    <r>
      <rPr>
        <sz val="16"/>
        <color theme="1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</si>
  <si>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** </t>
    </r>
    <r>
      <rPr>
        <sz val="10"/>
        <color theme="1"/>
        <rFont val="Arial"/>
        <family val="2"/>
      </rPr>
      <t>Esta cifra no contempla, por única ocasión, las atenciones realizadas por el CDAACL y la DGCCJ. Debido al periodo de transición en el que se encuentra la UGTSIJ, no es posible recabar la información de manera posterior al término del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</si>
</sst>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 w="158750" h="158750"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187C-49DF-92C3-04F274A53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C-49DF-92C3-04F274A53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Datos!$G$5</c:f>
              <c:numCache>
                <c:formatCode>#,##0</c:formatCode>
                <c:ptCount val="1"/>
                <c:pt idx="0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C-49DF-92C3-04F274A5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6716</c:v>
                </c:pt>
                <c:pt idx="1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918-9B40-662DD10FB44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918-9B40-662DD10FB44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918-9B40-662DD10FB44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918-9B40-662DD10FB44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918-9B40-662DD10FB44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918-9B40-662DD10FB44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918-9B40-662DD10FB44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918-9B40-662DD10FB44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918-9B40-662DD10FB44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0B-4918-9B40-662DD10FB44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B-4918-9B40-662DD10FB44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B-4918-9B40-662DD10FB44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0B-4918-9B40-662DD10FB44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B-4918-9B40-662DD10FB44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0B-4918-9B40-662DD10FB44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0B-4918-9B40-662DD10FB44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B-4918-9B40-662DD10FB44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0B-4918-9B40-662DD10FB44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B-4918-9B40-662DD10FB44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C0B-4918-9B40-662DD10FB44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B-4918-9B40-662DD10F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0B-4918-9B40-662DD10FB44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0B-4918-9B40-662DD10FB44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C0B-4918-9B40-662DD10FB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C0B-4918-9B40-662DD10FB44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0B-4918-9B40-662DD10F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62C-920F-5BE060611EF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62C-920F-5BE060611EF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62C-920F-5BE060611EF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62C-920F-5BE060611EF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4-462C-920F-5BE060611EF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4-462C-920F-5BE060611EF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4-462C-920F-5BE060611EF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4-462C-920F-5BE060611EF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D4-462C-920F-5BE060611EF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4-462C-920F-5BE060611EF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4-462C-920F-5BE060611EF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62C-920F-5BE060611EF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D4-462C-920F-5BE060611EF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D4-462C-920F-5BE060611EF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D4-462C-920F-5BE060611EF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D4-462C-920F-5BE060611EF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D4-462C-920F-5BE060611EF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D4-462C-920F-5BE060611EF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D4-462C-920F-5BE060611EF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C6D4-462C-920F-5BE060611EF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4-462C-920F-5BE060611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D4-462C-920F-5BE060611EF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D4-462C-920F-5BE060611EF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C6D4-462C-920F-5BE060611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D4-462C-920F-5BE060611EF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D4-462C-920F-5BE06061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5DA-92FE-9E2BE6D194B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7-45DA-92FE-9E2BE6D194B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7-45DA-92FE-9E2BE6D194B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7-45DA-92FE-9E2BE6D194B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7-45DA-92FE-9E2BE6D194B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5DA-92FE-9E2BE6D194B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7-45DA-92FE-9E2BE6D194B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7-45DA-92FE-9E2BE6D194B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7-45DA-92FE-9E2BE6D194B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7-45DA-92FE-9E2BE6D194B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7-45DA-92FE-9E2BE6D194B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87-45DA-92FE-9E2BE6D194B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5DA-92FE-9E2BE6D194B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7-45DA-92FE-9E2BE6D194B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7-45DA-92FE-9E2BE6D194B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7-45DA-92FE-9E2BE6D194B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87-45DA-92FE-9E2BE6D194B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87-45DA-92FE-9E2BE6D194B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87-45DA-92FE-9E2BE6D194B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487-45DA-92FE-9E2BE6D194B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7-45DA-92FE-9E2BE6D1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87-45DA-92FE-9E2BE6D194B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87-45DA-92FE-9E2BE6D194B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487-45DA-92FE-9E2BE6D19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87-45DA-92FE-9E2BE6D194B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87-45DA-92FE-9E2BE6D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DC-A25E-2198F2AABA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DC-A25E-2198F2AABA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1DC-A25E-2198F2AABA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A-41DC-A25E-2198F2AABA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A-41DC-A25E-2198F2AABA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A-41DC-A25E-2198F2AABA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A-41DC-A25E-2198F2AABA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A-41DC-A25E-2198F2AABA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A-41DC-A25E-2198F2AABA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A-41DC-A25E-2198F2AABA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A-41DC-A25E-2198F2AABA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A-41DC-A25E-2198F2AABA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A-41DC-A25E-2198F2AABA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A-41DC-A25E-2198F2AABA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A-41DC-A25E-2198F2AABA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A-41DC-A25E-2198F2AABA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EA-41DC-A25E-2198F2AABA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EA-41DC-A25E-2198F2AABA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EA-41DC-A25E-2198F2AABA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BEA-41DC-A25E-2198F2AABA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A-41DC-A25E-2198F2AAB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EA-41DC-A25E-2198F2AABA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A-41DC-A25E-2198F2AABA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BEA-41DC-A25E-2198F2AAB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EA-41DC-A25E-2198F2AABA6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28092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EA-41DC-A25E-2198F2A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A71-9F26-AE0E1373A50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A71-9F26-AE0E1373A50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A71-9F26-AE0E1373A50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A71-9F26-AE0E1373A50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A71-9F26-AE0E1373A50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A71-9F26-AE0E1373A50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C-4A71-9F26-AE0E1373A50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C-4A71-9F26-AE0E1373A50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C-4A71-9F26-AE0E1373A50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C-4A71-9F26-AE0E1373A50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C-4A71-9F26-AE0E1373A50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C-4A71-9F26-AE0E1373A50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C-4A71-9F26-AE0E1373A50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C-4A71-9F26-AE0E1373A50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C-4A71-9F26-AE0E1373A50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C-4A71-9F26-AE0E1373A50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C-4A71-9F26-AE0E1373A50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C-4A71-9F26-AE0E1373A50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C-4A71-9F26-AE0E1373A50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AFC-4A71-9F26-AE0E1373A50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C-4A71-9F26-AE0E1373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C-4A71-9F26-AE0E1373A50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C-4A71-9F26-AE0E1373A50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AFC-4A71-9F26-AE0E1373A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FC-4A71-9F26-AE0E1373A50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34508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FC-4A71-9F26-AE0E1373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E23-AD8C-79C969C57BC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E23-AD8C-79C969C57BC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E23-AD8C-79C969C57BC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1-4E23-AD8C-79C969C57BC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1-4E23-AD8C-79C969C57BC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1-4E23-AD8C-79C969C57BC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E23-AD8C-79C969C57BC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1-4E23-AD8C-79C969C57BC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E23-AD8C-79C969C57BC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01-4E23-AD8C-79C969C57BC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1-4E23-AD8C-79C969C57BC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01-4E23-AD8C-79C969C57BC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1-4E23-AD8C-79C969C57BC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01-4E23-AD8C-79C969C57BC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01-4E23-AD8C-79C969C57BC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1-4E23-AD8C-79C969C57BC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01-4E23-AD8C-79C969C57BC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01-4E23-AD8C-79C969C57BC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01-4E23-AD8C-79C969C57BC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D01-4E23-AD8C-79C969C57BC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1-4E23-AD8C-79C969C5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01-4E23-AD8C-79C969C57BC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01-4E23-AD8C-79C969C57BC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7D01-4E23-AD8C-79C969C57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01-4E23-AD8C-79C969C57BC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37227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01-4E23-AD8C-79C969C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  <c:pt idx="7">
                  <c:v>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87-A310-14F248532E6A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87-A310-14F248532E6A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87-A310-14F248532E6A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5-4B87-A310-14F248532E6A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5-4B87-A310-14F248532E6A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5-4B87-A310-14F248532E6A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75-4B87-A310-14F248532E6A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5-4B87-A310-14F248532E6A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5-4B87-A310-14F248532E6A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75-4B87-A310-14F248532E6A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75-4B87-A310-14F248532E6A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5-4B87-A310-14F248532E6A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5-4B87-A310-14F248532E6A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75-4B87-A310-14F248532E6A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75-4B87-A310-14F248532E6A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75-4B87-A310-14F248532E6A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75-4B87-A310-14F248532E6A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5-4B87-A310-14F248532E6A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75-4B87-A310-14F248532E6A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75-4B87-A310-14F248532E6A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5-4B87-A310-14F248532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75-4B87-A310-14F248532E6A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75-4B87-A310-14F248532E6A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75-4B87-A310-14F24853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75-4B87-A310-14F248532E6A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39509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75-4B87-A310-14F24853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  <c:pt idx="7">
                  <c:v>2282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CFA-BB38-32CB52C76B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CFA-BB38-32CB52C76B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CFA-BB38-32CB52C76B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CFA-BB38-32CB52C76B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CFA-BB38-32CB52C76B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CFA-BB38-32CB52C76B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CFA-BB38-32CB52C76B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CFA-BB38-32CB52C76B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C-4CFA-BB38-32CB52C76B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9C-4CFA-BB38-32CB52C76B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9C-4CFA-BB38-32CB52C76B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9C-4CFA-BB38-32CB52C76B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9C-4CFA-BB38-32CB52C76B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9C-4CFA-BB38-32CB52C76B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9C-4CFA-BB38-32CB52C76B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9C-4CFA-BB38-32CB52C76B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9C-4CFA-BB38-32CB52C76B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9C-4CFA-BB38-32CB52C76B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9C-4CFA-BB38-32CB52C76B7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09C-4CFA-BB38-32CB52C76B7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C-4CFA-BB38-32CB52C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9C-4CFA-BB38-32CB52C76B7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C-4CFA-BB38-32CB52C76B7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09C-4CFA-BB38-32CB52C76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9C-4CFA-BB38-32CB52C76B71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9C-4CFA-BB38-32CB52C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  <c:pt idx="7">
                  <c:v>2282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B28-A09F-D6BB033AE57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B28-A09F-D6BB033AE57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B28-A09F-D6BB033AE57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B28-A09F-D6BB033AE57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F-4B28-A09F-D6BB033AE57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F-4B28-A09F-D6BB033AE57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F-4B28-A09F-D6BB033AE57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5F-4B28-A09F-D6BB033AE57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B28-A09F-D6BB033AE57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5F-4B28-A09F-D6BB033AE57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5F-4B28-A09F-D6BB033AE57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F-4B28-A09F-D6BB033AE57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5F-4B28-A09F-D6BB033AE57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F-4B28-A09F-D6BB033AE57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5F-4B28-A09F-D6BB033AE57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5F-4B28-A09F-D6BB033AE57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5F-4B28-A09F-D6BB033AE57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F-4B28-A09F-D6BB033AE57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5F-4B28-A09F-D6BB033AE57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25F-4B28-A09F-D6BB033AE57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F-4B28-A09F-D6BB033AE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5F-4B28-A09F-D6BB033AE57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F-4B28-A09F-D6BB033AE57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25F-4B28-A09F-D6BB033AE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5F-4B28-A09F-D6BB033AE57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5F-4B28-A09F-D6BB033A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  <c:pt idx="7">
                  <c:v>2282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172-8B53-6D5087ADCA7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172-8B53-6D5087ADCA7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3-4172-8B53-6D5087ADCA7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3-4172-8B53-6D5087ADCA7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3-4172-8B53-6D5087ADCA7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172-8B53-6D5087ADCA7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172-8B53-6D5087ADCA7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3-4172-8B53-6D5087ADCA7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3-4172-8B53-6D5087ADCA7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3-4172-8B53-6D5087ADCA7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3-4172-8B53-6D5087ADCA7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3-4172-8B53-6D5087ADCA7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3-4172-8B53-6D5087ADCA7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172-8B53-6D5087ADCA7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C3-4172-8B53-6D5087ADCA7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C3-4172-8B53-6D5087ADCA7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C3-4172-8B53-6D5087ADCA7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C3-4172-8B53-6D5087ADCA7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C3-4172-8B53-6D5087ADCA7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4CC3-4172-8B53-6D5087ADCA7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3-4172-8B53-6D5087AD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3-4172-8B53-6D5087ADCA7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3-4172-8B53-6D5087ADCA7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4CC3-4172-8B53-6D5087ADC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C3-4172-8B53-6D5087ADCA7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C3-4172-8B53-6D5087A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2719</c:v>
                </c:pt>
                <c:pt idx="7">
                  <c:v>2282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B63-9D27-E5ADDDE6B93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B63-9D27-E5ADDDE6B93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B63-9D27-E5ADDDE6B93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1-4B63-9D27-E5ADDDE6B93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1-4B63-9D27-E5ADDDE6B93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1-4B63-9D27-E5ADDDE6B93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1-4B63-9D27-E5ADDDE6B93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1-4B63-9D27-E5ADDDE6B93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1-4B63-9D27-E5ADDDE6B93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1-4B63-9D27-E5ADDDE6B93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1-4B63-9D27-E5ADDDE6B93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1-4B63-9D27-E5ADDDE6B93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1-4B63-9D27-E5ADDDE6B93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81-4B63-9D27-E5ADDDE6B93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81-4B63-9D27-E5ADDDE6B93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81-4B63-9D27-E5ADDDE6B93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81-4B63-9D27-E5ADDDE6B93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81-4B63-9D27-E5ADDDE6B93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81-4B63-9D27-E5ADDDE6B93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281-4B63-9D27-E5ADDDE6B93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1-4B63-9D27-E5ADDDE6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81-4B63-9D27-E5ADDDE6B93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81-4B63-9D27-E5ADDDE6B93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E281-4B63-9D27-E5ADDDE6B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81-4B63-9D27-E5ADDDE6B93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81-4B63-9D27-E5ADDDE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30DDD5-E942-4835-B74F-03B7E7DA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782023-3721-4A05-8020-7CD7F720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46A9F1-65C7-4394-AB91-B4F7D623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088D62-BB4C-4484-B547-A120ECF9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C367F-34BD-43B1-B7EF-5061EA71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CE4CAF-D09B-43E8-9B9A-CDF59417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4477CD-58D9-426E-835E-D064FE26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F59716-DA49-4A4B-85DB-98C5AAE0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D525D2-BBFB-4A67-9C26-3CCF3A7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3CE6E-0F05-41D5-8C7E-A35287E6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D3D536-B47D-44F3-B98C-00642458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49"/>
  <sheetViews>
    <sheetView topLeftCell="L3" zoomScale="83" zoomScaleNormal="83" workbookViewId="0">
      <selection activeCell="R12" sqref="R12"/>
    </sheetView>
  </sheetViews>
  <sheetFormatPr baseColWidth="10" defaultColWidth="11.42578125" defaultRowHeight="15" x14ac:dyDescent="0.25"/>
  <cols>
    <col min="1" max="2" width="11.42578125" style="25"/>
    <col min="3" max="3" width="12.140625" style="25" bestFit="1" customWidth="1"/>
    <col min="4" max="4" width="12.42578125" style="25" bestFit="1" customWidth="1"/>
    <col min="5" max="6" width="11.42578125" style="25"/>
    <col min="7" max="16" width="30.42578125" style="25" customWidth="1"/>
    <col min="17" max="16384" width="11.42578125" style="25"/>
  </cols>
  <sheetData>
    <row r="2" spans="2:18" ht="20.25" x14ac:dyDescent="0.3">
      <c r="C2" s="26" t="s">
        <v>0</v>
      </c>
      <c r="D2" s="27">
        <v>2025</v>
      </c>
    </row>
    <row r="3" spans="2:18" x14ac:dyDescent="0.25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60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.75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6465</v>
      </c>
      <c r="H5" s="30">
        <f>$G$25+G5</f>
        <v>1070436</v>
      </c>
      <c r="I5" s="47">
        <v>251</v>
      </c>
      <c r="J5" s="37">
        <f>$I$25+I5</f>
        <v>42541</v>
      </c>
      <c r="K5" s="46">
        <f>G5+I5</f>
        <v>6716</v>
      </c>
      <c r="L5" s="45">
        <f>IF(G5&lt;&gt;"",G5+I5,"")</f>
        <v>6716</v>
      </c>
      <c r="M5" s="48">
        <v>317</v>
      </c>
      <c r="N5" s="37">
        <f>$M$25+M5</f>
        <v>28621</v>
      </c>
      <c r="O5" s="47">
        <v>19</v>
      </c>
      <c r="P5" s="47">
        <v>6</v>
      </c>
    </row>
    <row r="6" spans="2:18" ht="18.75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6213</v>
      </c>
      <c r="H6" s="30">
        <f>H5+G6</f>
        <v>1076649</v>
      </c>
      <c r="I6" s="47">
        <v>134</v>
      </c>
      <c r="J6" s="37">
        <f t="shared" ref="J6:J16" si="0">J5+I6</f>
        <v>42675</v>
      </c>
      <c r="K6" s="46">
        <f>G6+I6</f>
        <v>6347</v>
      </c>
      <c r="L6" s="45">
        <f>IF(G6&lt;&gt;"",L5+G6+I6,"")</f>
        <v>13063</v>
      </c>
      <c r="M6" s="48">
        <v>214</v>
      </c>
      <c r="N6" s="37">
        <f>N5+M6</f>
        <v>28835</v>
      </c>
      <c r="O6" s="47">
        <v>8</v>
      </c>
      <c r="P6" s="47">
        <v>14</v>
      </c>
    </row>
    <row r="7" spans="2:18" ht="18.75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5823</v>
      </c>
      <c r="H7" s="30">
        <f t="shared" ref="H7:H16" si="2">H6+G7</f>
        <v>1082472</v>
      </c>
      <c r="I7" s="47">
        <v>147</v>
      </c>
      <c r="J7" s="37">
        <f t="shared" si="0"/>
        <v>42822</v>
      </c>
      <c r="K7" s="46">
        <f>G7+I7</f>
        <v>5970</v>
      </c>
      <c r="L7" s="45">
        <f t="shared" ref="L7:L16" si="3">IF(G7&lt;&gt;"",L6+G7+I7,"")</f>
        <v>19033</v>
      </c>
      <c r="M7" s="48">
        <v>267</v>
      </c>
      <c r="N7" s="37">
        <f t="shared" ref="N7:N16" si="4">N6+M7</f>
        <v>29102</v>
      </c>
      <c r="O7" s="47">
        <v>5</v>
      </c>
      <c r="P7" s="47">
        <v>8</v>
      </c>
    </row>
    <row r="8" spans="2:18" ht="18.75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4433</v>
      </c>
      <c r="H8" s="30">
        <f t="shared" si="2"/>
        <v>1086905</v>
      </c>
      <c r="I8" s="47">
        <v>139</v>
      </c>
      <c r="J8" s="37">
        <f t="shared" si="0"/>
        <v>42961</v>
      </c>
      <c r="K8" s="46">
        <f>G8+I8</f>
        <v>4572</v>
      </c>
      <c r="L8" s="45">
        <f t="shared" si="3"/>
        <v>23605</v>
      </c>
      <c r="M8" s="48">
        <v>169</v>
      </c>
      <c r="N8" s="37">
        <f t="shared" si="4"/>
        <v>29271</v>
      </c>
      <c r="O8" s="47">
        <v>5</v>
      </c>
      <c r="P8" s="47">
        <v>4</v>
      </c>
    </row>
    <row r="9" spans="2:18" ht="18.75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4366</v>
      </c>
      <c r="H9" s="30">
        <f t="shared" si="2"/>
        <v>1091271</v>
      </c>
      <c r="I9" s="47">
        <v>121</v>
      </c>
      <c r="J9" s="37">
        <f t="shared" si="0"/>
        <v>43082</v>
      </c>
      <c r="K9" s="46">
        <f t="shared" ref="K9:K16" si="5">G9+I9</f>
        <v>4487</v>
      </c>
      <c r="L9" s="45">
        <f t="shared" si="3"/>
        <v>28092</v>
      </c>
      <c r="M9" s="48">
        <v>272</v>
      </c>
      <c r="N9" s="37">
        <f t="shared" si="4"/>
        <v>29543</v>
      </c>
      <c r="O9" s="47">
        <v>1</v>
      </c>
      <c r="P9" s="47">
        <v>7</v>
      </c>
    </row>
    <row r="10" spans="2:18" ht="18.75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>
        <v>6315</v>
      </c>
      <c r="H10" s="30">
        <f t="shared" si="2"/>
        <v>1097586</v>
      </c>
      <c r="I10" s="47">
        <v>101</v>
      </c>
      <c r="J10" s="37">
        <f t="shared" si="0"/>
        <v>43183</v>
      </c>
      <c r="K10" s="46">
        <f t="shared" si="5"/>
        <v>6416</v>
      </c>
      <c r="L10" s="45">
        <f t="shared" si="3"/>
        <v>34508</v>
      </c>
      <c r="M10" s="48">
        <v>253</v>
      </c>
      <c r="N10" s="37">
        <f t="shared" si="4"/>
        <v>29796</v>
      </c>
      <c r="O10" s="47">
        <v>2</v>
      </c>
      <c r="P10" s="47">
        <v>14</v>
      </c>
    </row>
    <row r="11" spans="2:18" ht="18.75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>
        <v>2682</v>
      </c>
      <c r="H11" s="30">
        <f t="shared" si="2"/>
        <v>1100268</v>
      </c>
      <c r="I11" s="47">
        <v>37</v>
      </c>
      <c r="J11" s="37">
        <f t="shared" si="0"/>
        <v>43220</v>
      </c>
      <c r="K11" s="46">
        <f t="shared" si="5"/>
        <v>2719</v>
      </c>
      <c r="L11" s="45">
        <f t="shared" si="3"/>
        <v>37227</v>
      </c>
      <c r="M11" s="48">
        <v>161</v>
      </c>
      <c r="N11" s="37">
        <f t="shared" si="4"/>
        <v>29957</v>
      </c>
      <c r="O11" s="47">
        <v>3</v>
      </c>
      <c r="P11" s="47">
        <v>6</v>
      </c>
    </row>
    <row r="12" spans="2:18" ht="18.75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>
        <v>2171</v>
      </c>
      <c r="H12" s="30">
        <f t="shared" si="2"/>
        <v>1102439</v>
      </c>
      <c r="I12" s="47">
        <v>111</v>
      </c>
      <c r="J12" s="37">
        <f t="shared" si="0"/>
        <v>43331</v>
      </c>
      <c r="K12" s="46">
        <f t="shared" si="5"/>
        <v>2282</v>
      </c>
      <c r="L12" s="45">
        <f t="shared" si="3"/>
        <v>39509</v>
      </c>
      <c r="M12" s="48">
        <v>403</v>
      </c>
      <c r="N12" s="37">
        <f t="shared" si="4"/>
        <v>30360</v>
      </c>
      <c r="O12" s="47">
        <v>1</v>
      </c>
      <c r="P12" s="47">
        <v>0</v>
      </c>
    </row>
    <row r="13" spans="2:18" ht="18.75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/>
      <c r="H13" s="30">
        <f t="shared" si="2"/>
        <v>1102439</v>
      </c>
      <c r="I13" s="47"/>
      <c r="J13" s="37">
        <f t="shared" si="0"/>
        <v>43331</v>
      </c>
      <c r="K13" s="46">
        <f t="shared" si="5"/>
        <v>0</v>
      </c>
      <c r="L13" s="45" t="str">
        <f t="shared" si="3"/>
        <v/>
      </c>
      <c r="M13" s="48"/>
      <c r="N13" s="37">
        <f t="shared" si="4"/>
        <v>30360</v>
      </c>
      <c r="O13" s="47"/>
      <c r="P13" s="47"/>
    </row>
    <row r="14" spans="2:18" ht="18.75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/>
      <c r="H14" s="30">
        <f t="shared" si="2"/>
        <v>1102439</v>
      </c>
      <c r="I14" s="47"/>
      <c r="J14" s="37">
        <f t="shared" si="0"/>
        <v>43331</v>
      </c>
      <c r="K14" s="46">
        <f t="shared" si="5"/>
        <v>0</v>
      </c>
      <c r="L14" s="45" t="str">
        <f t="shared" si="3"/>
        <v/>
      </c>
      <c r="M14" s="48"/>
      <c r="N14" s="37">
        <f t="shared" si="4"/>
        <v>30360</v>
      </c>
      <c r="O14" s="47"/>
      <c r="P14" s="47"/>
    </row>
    <row r="15" spans="2:18" ht="18.75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/>
      <c r="H15" s="30">
        <f t="shared" si="2"/>
        <v>1102439</v>
      </c>
      <c r="I15" s="47"/>
      <c r="J15" s="37">
        <f t="shared" si="0"/>
        <v>43331</v>
      </c>
      <c r="K15" s="46">
        <f t="shared" si="5"/>
        <v>0</v>
      </c>
      <c r="L15" s="45" t="str">
        <f t="shared" si="3"/>
        <v/>
      </c>
      <c r="M15" s="48"/>
      <c r="N15" s="37">
        <f t="shared" si="4"/>
        <v>30360</v>
      </c>
      <c r="O15" s="47"/>
      <c r="P15" s="47"/>
    </row>
    <row r="16" spans="2:18" ht="18.75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/>
      <c r="H16" s="30">
        <f t="shared" si="2"/>
        <v>1102439</v>
      </c>
      <c r="I16" s="47"/>
      <c r="J16" s="37">
        <f t="shared" si="0"/>
        <v>43331</v>
      </c>
      <c r="K16" s="46">
        <f t="shared" si="5"/>
        <v>0</v>
      </c>
      <c r="L16" s="45" t="str">
        <f t="shared" si="3"/>
        <v/>
      </c>
      <c r="M16" s="48"/>
      <c r="N16" s="37">
        <f t="shared" si="4"/>
        <v>30360</v>
      </c>
      <c r="O16" s="47"/>
      <c r="P16" s="47"/>
    </row>
    <row r="17" spans="2:16" ht="18.75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38468</v>
      </c>
      <c r="H17" s="32"/>
      <c r="I17" s="31">
        <f>SUM(I5:I16)</f>
        <v>1041</v>
      </c>
      <c r="J17" s="32"/>
      <c r="K17" s="31">
        <f>SUM(K5:K16)</f>
        <v>39509</v>
      </c>
      <c r="L17" s="40" t="str">
        <f>L16</f>
        <v/>
      </c>
      <c r="M17" s="38">
        <f>SUM(M5:M16)</f>
        <v>2056</v>
      </c>
      <c r="N17" s="32"/>
      <c r="O17" s="31">
        <f>SUM(O5:O16)</f>
        <v>44</v>
      </c>
      <c r="P17" s="31">
        <f>SUM(P5:P16)</f>
        <v>59</v>
      </c>
    </row>
    <row r="18" spans="2:16" ht="18.75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5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.75" x14ac:dyDescent="0.3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.75" x14ac:dyDescent="0.3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.75" x14ac:dyDescent="0.3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.75" x14ac:dyDescent="0.3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.75" x14ac:dyDescent="0.3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8.75" x14ac:dyDescent="0.3">
      <c r="B25" s="23">
        <v>2023</v>
      </c>
      <c r="C25" s="20">
        <v>60899</v>
      </c>
      <c r="D25" s="49">
        <v>1063971</v>
      </c>
      <c r="F25" s="26">
        <v>2023</v>
      </c>
      <c r="G25" s="50">
        <v>1063971</v>
      </c>
      <c r="H25" s="23">
        <v>2023</v>
      </c>
      <c r="I25" s="50">
        <v>42290</v>
      </c>
      <c r="K25" s="23">
        <v>2023</v>
      </c>
      <c r="L25" s="33">
        <f t="shared" ref="L25:L27" si="6">G25+I25</f>
        <v>1106261</v>
      </c>
      <c r="M25" s="50">
        <v>28304</v>
      </c>
    </row>
    <row r="26" spans="2:16" ht="18.75" x14ac:dyDescent="0.3">
      <c r="B26" s="23">
        <v>2024</v>
      </c>
      <c r="C26" s="20">
        <v>57941</v>
      </c>
      <c r="D26" s="20">
        <v>1121912</v>
      </c>
      <c r="F26" s="26">
        <v>2024</v>
      </c>
      <c r="G26" s="21">
        <v>1121912</v>
      </c>
      <c r="H26" s="23">
        <v>2024</v>
      </c>
      <c r="I26" s="21">
        <v>44948</v>
      </c>
      <c r="K26" s="23">
        <v>2024</v>
      </c>
      <c r="L26" s="33">
        <f t="shared" si="6"/>
        <v>1166860</v>
      </c>
      <c r="M26" s="21">
        <v>31148</v>
      </c>
    </row>
    <row r="27" spans="2:16" ht="18.75" x14ac:dyDescent="0.3">
      <c r="B27" s="23">
        <v>2025</v>
      </c>
      <c r="C27" s="20">
        <f>G17</f>
        <v>38468</v>
      </c>
      <c r="D27" s="20">
        <f>D26+C27</f>
        <v>1160380</v>
      </c>
      <c r="F27" s="26">
        <v>2025</v>
      </c>
      <c r="G27" s="21">
        <f>D27</f>
        <v>1160380</v>
      </c>
      <c r="H27" s="26">
        <v>2025</v>
      </c>
      <c r="I27" s="21">
        <f>I26+$I$17</f>
        <v>45989</v>
      </c>
      <c r="K27" s="26">
        <v>2025</v>
      </c>
      <c r="L27" s="33">
        <f t="shared" si="6"/>
        <v>1206369</v>
      </c>
      <c r="M27" s="21">
        <f>M26+$M$17</f>
        <v>33204</v>
      </c>
    </row>
    <row r="28" spans="2:16" ht="18.75" x14ac:dyDescent="0.25">
      <c r="B28" s="23" t="str">
        <f>B5&amp;"-"&amp;B26</f>
        <v>2003-2024</v>
      </c>
      <c r="C28" s="20">
        <f>SUM(C5:C26)</f>
        <v>1158452</v>
      </c>
    </row>
    <row r="32" spans="2:16" x14ac:dyDescent="0.25">
      <c r="H32" s="25" t="s">
        <v>56</v>
      </c>
    </row>
    <row r="1048549" spans="11:11" ht="18.75" x14ac:dyDescent="0.25">
      <c r="K1048549" s="43"/>
    </row>
  </sheetData>
  <sheetProtection algorithmName="SHA-512" hashValue="+oCowjeMn1XMyIDF1LdVQzRwhlaqdOHgL/tGW74LsCnIgYy5h1mFxgSX81fD63dvNDEIbIPezXYtWTs1X7yJ7A==" saltValue="Lz/SKgemJPSLQCytx7bbE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5" workbookViewId="0">
      <selection activeCell="C7" sqref="C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Datos!$F$5&amp;", "&amp;Datos!$D$2</f>
        <v>Enero,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Datos!$F$5&amp;", "&amp;Datos!$D$2</f>
        <v>Enero, 2025</v>
      </c>
      <c r="E7" s="12"/>
      <c r="G7" s="11"/>
      <c r="I7" s="10" t="str">
        <f>"Acumulado Junio 2003 a "&amp;Datos!$F$5&amp;" "&amp;Datos!$D$2</f>
        <v>Acumulado Junio 2003 a Enero 2025</v>
      </c>
    </row>
    <row r="8" spans="1:14" x14ac:dyDescent="0.2">
      <c r="E8" s="12" t="s">
        <v>45</v>
      </c>
      <c r="G8" s="5"/>
    </row>
    <row r="9" spans="1:14" x14ac:dyDescent="0.2">
      <c r="A9" s="5" t="s">
        <v>46</v>
      </c>
      <c r="B9" s="5"/>
      <c r="C9" s="5"/>
      <c r="E9" s="8">
        <f>IF(E12&gt;0,E12+E14,"")</f>
        <v>6716</v>
      </c>
      <c r="F9" s="5"/>
      <c r="G9" s="8"/>
      <c r="I9" s="9" t="s">
        <v>47</v>
      </c>
      <c r="J9" s="5"/>
      <c r="K9" s="5"/>
      <c r="N9" s="8">
        <f>IF(N12&gt;0,N12+N14,"")</f>
        <v>1112977</v>
      </c>
    </row>
    <row r="10" spans="1:14" x14ac:dyDescent="0.2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Datos!$G$5</f>
        <v>6465</v>
      </c>
      <c r="F12" s="5"/>
      <c r="G12" s="7"/>
      <c r="I12" s="5" t="s">
        <v>7</v>
      </c>
      <c r="J12" s="5"/>
      <c r="K12" s="5"/>
      <c r="N12" s="7">
        <f>Datos!$H$5</f>
        <v>1070436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Datos!$I$5</f>
        <v>251</v>
      </c>
      <c r="F14" s="5"/>
      <c r="G14" s="7"/>
      <c r="I14" s="5" t="s">
        <v>9</v>
      </c>
      <c r="J14" s="5"/>
      <c r="K14" s="5"/>
      <c r="N14" s="7">
        <f>Datos!$J$5</f>
        <v>42541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Datos!$M$5</f>
        <v>317</v>
      </c>
      <c r="F17" s="5"/>
      <c r="G17" s="7"/>
      <c r="I17" s="5" t="s">
        <v>51</v>
      </c>
      <c r="J17" s="5"/>
      <c r="K17" s="5"/>
      <c r="N17" s="7">
        <f>Datos!$N$5</f>
        <v>28621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15</v>
      </c>
      <c r="B21" s="5"/>
      <c r="C21" s="5"/>
      <c r="D21" s="5"/>
      <c r="E21" s="7">
        <f>Datos!$O$5</f>
        <v>19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16</v>
      </c>
      <c r="B25" s="5"/>
      <c r="C25" s="5"/>
      <c r="D25" s="5"/>
      <c r="E25" s="7">
        <f>Datos!$P$5</f>
        <v>6</v>
      </c>
      <c r="G25" s="5"/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4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tlMvhwUBEB9btJoVTKyanqaubcGvucxqNSTCY+jEyAXFEn/JIP9yyyOoNZbfqlJHdBjCvdWe8WNW8PG0RYvZGQ==" saltValue="IPvTFtSUI1T/4nEJ1hJEZ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O29" sqref="O29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Datos!$F$6&amp;", "&amp;Datos!$D$2</f>
        <v>Febrero,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Datos!$F$6&amp;", "&amp;Datos!$D$2</f>
        <v>Febrero, 2025</v>
      </c>
      <c r="E7" s="12"/>
      <c r="I7" s="10" t="str">
        <f>"Acumulado Junio 2003 a "&amp;Datos!$F$6&amp;" "&amp;Datos!$D$2</f>
        <v>Acumulado Junio 2003 a Febrero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6347</v>
      </c>
      <c r="F9" s="5"/>
      <c r="G9" s="8">
        <f>Datos!K5+Datos!K6</f>
        <v>13063</v>
      </c>
      <c r="I9" s="9" t="s">
        <v>47</v>
      </c>
      <c r="J9" s="5"/>
      <c r="K9" s="5"/>
      <c r="N9" s="8">
        <f>IF(N12&gt;0,N12+N14,"")</f>
        <v>1119324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Datos!$G$6</f>
        <v>6213</v>
      </c>
      <c r="F12" s="5"/>
      <c r="G12" s="7">
        <f>Datos!G5+Datos!G6</f>
        <v>12678</v>
      </c>
      <c r="I12" s="5" t="s">
        <v>7</v>
      </c>
      <c r="J12" s="5"/>
      <c r="K12" s="5"/>
      <c r="N12" s="7">
        <f>Datos!$H$6</f>
        <v>1076649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Datos!$I$6</f>
        <v>134</v>
      </c>
      <c r="F14" s="7"/>
      <c r="G14" s="7">
        <f>Datos!I5+Datos!I6</f>
        <v>385</v>
      </c>
      <c r="I14" s="5" t="s">
        <v>9</v>
      </c>
      <c r="J14" s="5"/>
      <c r="K14" s="5"/>
      <c r="N14" s="7">
        <f>Datos!$J$6</f>
        <v>42675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Datos!$M$6</f>
        <v>214</v>
      </c>
      <c r="F17" s="5"/>
      <c r="G17" s="7">
        <f>Datos!M5+Datos!M6</f>
        <v>531</v>
      </c>
      <c r="I17" s="5" t="s">
        <v>51</v>
      </c>
      <c r="J17" s="5"/>
      <c r="K17" s="5"/>
      <c r="N17" s="7">
        <f>Datos!$N$6</f>
        <v>28835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Datos!$O$6</f>
        <v>8</v>
      </c>
      <c r="F21" s="5"/>
      <c r="G21" s="7">
        <f>Datos!O5+Datos!O6</f>
        <v>27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Datos!$P$6</f>
        <v>14</v>
      </c>
      <c r="G25" s="7">
        <f>Datos!P5+Datos!P6</f>
        <v>20</v>
      </c>
    </row>
    <row r="26" spans="1:15" ht="4.5" customHeight="1" x14ac:dyDescent="0.2">
      <c r="A26" s="5"/>
      <c r="B26" s="5"/>
      <c r="C26" s="5"/>
      <c r="D26" s="5"/>
      <c r="E26" s="7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/MUYTnFKvieA+eB7UTFJzbOsIwfmsT3jU8JUwzRV2z+JwIJvor1AHBmhcdurAdfvu9ieb5PYj/yi+ELSOZyU/A==" saltValue="s0fubSsITMFxDr/uPm7l9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10" workbookViewId="0">
      <selection activeCell="G21" sqref="G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Datos!$F$7&amp;", "&amp;Datos!$D$2</f>
        <v>Marzo,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Datos!$F$7&amp;", "&amp;Datos!$D$2</f>
        <v>Marzo, 2025</v>
      </c>
      <c r="E7" s="12"/>
      <c r="G7" s="11"/>
      <c r="I7" s="10" t="str">
        <f>"Acumulado Junio 2003 a "&amp;Datos!$F$7&amp;" "&amp;Datos!$D$2</f>
        <v>Acumulado Junio 2003 a Marzo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5970</v>
      </c>
      <c r="F9" s="5"/>
      <c r="G9" s="8">
        <f>Datos!K5+Datos!K6+Datos!K7</f>
        <v>19033</v>
      </c>
      <c r="I9" s="9" t="s">
        <v>47</v>
      </c>
      <c r="J9" s="5"/>
      <c r="K9" s="5"/>
      <c r="N9" s="8">
        <f>IF(N12&gt;0,N12+N14,"")</f>
        <v>1125294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Datos!$G$7</f>
        <v>5823</v>
      </c>
      <c r="F12" s="5"/>
      <c r="G12" s="7">
        <f>Datos!G5+Datos!G6+Datos!G7</f>
        <v>18501</v>
      </c>
      <c r="I12" s="5" t="s">
        <v>7</v>
      </c>
      <c r="J12" s="5"/>
      <c r="K12" s="5"/>
      <c r="N12" s="7">
        <f>Datos!$H$7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Datos!$I$7</f>
        <v>147</v>
      </c>
      <c r="F14" s="5"/>
      <c r="G14" s="7">
        <f>Datos!I5+Datos!I6+Datos!I7</f>
        <v>532</v>
      </c>
      <c r="I14" s="5" t="s">
        <v>9</v>
      </c>
      <c r="J14" s="5"/>
      <c r="K14" s="5"/>
      <c r="N14" s="7">
        <f>Datos!$J$7</f>
        <v>42822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Datos!$M$7</f>
        <v>267</v>
      </c>
      <c r="F17" s="5"/>
      <c r="G17" s="7">
        <f>Datos!M5+Datos!M6+Datos!M7</f>
        <v>798</v>
      </c>
      <c r="I17" s="5" t="s">
        <v>51</v>
      </c>
      <c r="J17" s="5"/>
      <c r="K17" s="5"/>
      <c r="N17" s="7">
        <f>Datos!$N$7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Datos!$P$7</f>
        <v>8</v>
      </c>
      <c r="G25" s="7">
        <f>Datos!P5+Datos!P6+Datos!P7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Mf+NRTeOMA8qnaPLzmqwrVPAkVuoCmKgd7F03ss6aaAbzxehnCyLdasbep9+yD7xZxRnzOZWZPFML0LdzHqXvg==" saltValue="U34QO1d3YLulDwddcpFz9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Datos!$F$8&amp;", "&amp;Datos!$D$2</f>
        <v>Abril,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Datos!$F$8&amp;", "&amp;Datos!$D$2</f>
        <v>Abril, 2025</v>
      </c>
      <c r="E7" s="12"/>
      <c r="G7" s="11"/>
      <c r="I7" s="10" t="str">
        <f>"Acumulado Junio 2003 a "&amp;Datos!$F$8&amp;" "&amp;Datos!$D$2</f>
        <v>Acumulado Junio 2003 a Abril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4572</v>
      </c>
      <c r="F9" s="5"/>
      <c r="G9" s="8">
        <f>Datos!K5+Datos!K6+Datos!K7+Datos!K8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Datos!$G$8</f>
        <v>4433</v>
      </c>
      <c r="F12" s="5"/>
      <c r="G12" s="7">
        <f>Datos!G5+Datos!G6+Datos!G7+Datos!G8</f>
        <v>22934</v>
      </c>
      <c r="I12" s="5" t="s">
        <v>7</v>
      </c>
      <c r="J12" s="5"/>
      <c r="K12" s="5"/>
      <c r="N12" s="7">
        <f>Datos!$H$8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Datos!$I$8</f>
        <v>139</v>
      </c>
      <c r="F14" s="5"/>
      <c r="G14" s="7">
        <f>Datos!I5+Datos!I6+Datos!I7+Datos!I8</f>
        <v>671</v>
      </c>
      <c r="I14" s="5" t="s">
        <v>9</v>
      </c>
      <c r="J14" s="5"/>
      <c r="K14" s="5"/>
      <c r="N14" s="7">
        <f>Datos!$J$8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Datos!$M$8</f>
        <v>169</v>
      </c>
      <c r="F17" s="5"/>
      <c r="G17" s="7">
        <f>Datos!M5+Datos!M6+Datos!M7+Datos!M8</f>
        <v>967</v>
      </c>
      <c r="I17" s="5" t="s">
        <v>51</v>
      </c>
      <c r="J17" s="5"/>
      <c r="K17" s="5"/>
      <c r="N17" s="7">
        <f>Datos!$N$8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Datos!$P$8</f>
        <v>4</v>
      </c>
      <c r="G25" s="7">
        <f>Datos!P5+Datos!P6+Datos!P7+Datos!P8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zYEWuP0ycpV8+RZWzAmphs7N7wGG+c/XzKlDSrrsXKt7zzk9Q4rEqSb/0uMai/6YOvUVC9JWp7SU/McNy1S4w==" saltValue="CEf687ZmsJyFauGS/Qw9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workbookViewId="0">
      <selection activeCell="B17" sqref="B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Datos!$F$9&amp;", "&amp;Datos!$D$2</f>
        <v>Mayo,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Datos!$F$9&amp;", "&amp;Datos!$D$2</f>
        <v>Mayo, 2025</v>
      </c>
      <c r="E7" s="12"/>
      <c r="G7" s="11"/>
      <c r="I7" s="10" t="str">
        <f>"Acumulado Junio 2003 a "&amp;Datos!$F$9&amp;" "&amp;Datos!$D$2</f>
        <v>Acumulado Junio 2003 a Mayo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4487</v>
      </c>
      <c r="F9" s="5"/>
      <c r="G9" s="8">
        <f>Datos!K5+Datos!K6+Datos!K7+Datos!K8+Datos!K9</f>
        <v>28092</v>
      </c>
      <c r="I9" s="9" t="s">
        <v>47</v>
      </c>
      <c r="J9" s="5"/>
      <c r="K9" s="5"/>
      <c r="N9" s="8">
        <f>IF(N12&gt;0,N12+N14,"")</f>
        <v>1134353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Datos!$G$9</f>
        <v>4366</v>
      </c>
      <c r="F12" s="5"/>
      <c r="G12" s="7">
        <f>Datos!G5+Datos!G6+Datos!G7+Datos!G8+Datos!G9</f>
        <v>27300</v>
      </c>
      <c r="I12" s="5" t="s">
        <v>7</v>
      </c>
      <c r="J12" s="5"/>
      <c r="K12" s="5"/>
      <c r="N12" s="7">
        <f>Datos!$H$9</f>
        <v>1091271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Datos!$I$9</f>
        <v>121</v>
      </c>
      <c r="F14" s="5"/>
      <c r="G14" s="7">
        <f>Datos!I5+Datos!I6+Datos!I7+Datos!I8+Datos!I9</f>
        <v>792</v>
      </c>
      <c r="I14" s="5" t="s">
        <v>9</v>
      </c>
      <c r="J14" s="5"/>
      <c r="K14" s="5"/>
      <c r="N14" s="7">
        <f>Datos!$J$9</f>
        <v>43082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Datos!$M$9</f>
        <v>272</v>
      </c>
      <c r="F17" s="5"/>
      <c r="G17" s="7">
        <f>Datos!M5+Datos!M6+Datos!M7+Datos!M8+Datos!M9</f>
        <v>1239</v>
      </c>
      <c r="I17" s="5" t="s">
        <v>51</v>
      </c>
      <c r="J17" s="5"/>
      <c r="K17" s="5"/>
      <c r="N17" s="7">
        <f>Datos!$N$9</f>
        <v>29543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Datos!$O$9</f>
        <v>1</v>
      </c>
      <c r="F21" s="5"/>
      <c r="G21" s="7">
        <f>Datos!O5+Datos!O6+Datos!O7+Datos!O8+Datos!O9</f>
        <v>38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Datos!$P$9</f>
        <v>7</v>
      </c>
      <c r="G25" s="7">
        <f>Datos!P5+Datos!P6+Datos!P7+Datos!P8+Datos!P9</f>
        <v>39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hRaLZ2mZb/jGyLboGQD0OfINEiPWxdW/XY6YpwQpaBdXh+O1O0OSXOQjB/5BrFEsvzlsVRptiHI4aDvCdg+TA==" saltValue="10JgkjrwEKiw0U62Pfh+z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workbookViewId="0">
      <selection activeCell="O23" sqref="O23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Datos!$F$10&amp;", "&amp;Datos!$D$2</f>
        <v>Junio,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Datos!$F$10&amp;", "&amp;Datos!$D$2</f>
        <v>Junio, 2025</v>
      </c>
      <c r="E7" s="12"/>
      <c r="G7" s="11"/>
      <c r="I7" s="10" t="str">
        <f>"Acumulado Junio 2003 a "&amp;Datos!$F$10&amp;" "&amp;Datos!$D$2</f>
        <v>Acumulado Junio 2003 a Junio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6416</v>
      </c>
      <c r="F9" s="5"/>
      <c r="G9" s="8">
        <f>Datos!K5+Datos!K6+Datos!K7+Datos!K8+Datos!K9+Datos!K10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Datos!$G$10</f>
        <v>6315</v>
      </c>
      <c r="F12" s="5"/>
      <c r="G12" s="7">
        <f>Datos!G5+Datos!G6+Datos!G7+Datos!G8+Datos!G9+Datos!G10</f>
        <v>33615</v>
      </c>
      <c r="I12" s="5" t="s">
        <v>7</v>
      </c>
      <c r="J12" s="5"/>
      <c r="K12" s="5"/>
      <c r="N12" s="7">
        <f>Datos!$H$10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Datos!$I$10</f>
        <v>101</v>
      </c>
      <c r="F14" s="5"/>
      <c r="G14" s="7">
        <f>Datos!I5+Datos!I6+Datos!I7+Datos!I8+Datos!I9+Datos!I10</f>
        <v>893</v>
      </c>
      <c r="I14" s="5" t="s">
        <v>9</v>
      </c>
      <c r="J14" s="5"/>
      <c r="K14" s="5"/>
      <c r="N14" s="7">
        <f>Datos!$J$10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Datos!$M$10</f>
        <v>253</v>
      </c>
      <c r="F17" s="5"/>
      <c r="G17" s="7">
        <f>Datos!M5+Datos!M6+Datos!M7+Datos!M8+Datos!M9+Datos!M10</f>
        <v>1492</v>
      </c>
      <c r="I17" s="5" t="s">
        <v>51</v>
      </c>
      <c r="J17" s="5"/>
      <c r="K17" s="5"/>
      <c r="N17" s="7">
        <f>Datos!$N$10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Datos!$O$10</f>
        <v>2</v>
      </c>
      <c r="F21" s="5"/>
      <c r="G21" s="7">
        <f>Datos!O5+Datos!O6+Datos!O7+Datos!O8+Datos!O9+Datos!O10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Datos!$P$10</f>
        <v>14</v>
      </c>
      <c r="G25" s="7">
        <f>Datos!P5+Datos!P6+Datos!P7+Datos!P8+Datos!P9+Datos!P10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wv5h+76mNYm+edV/txGZd9rgBRDb8edqFeSod56aiPgWRQPBuclAxMPXrqOqzUf9rak0XrUa2HJbKaXW+BhuNw==" saltValue="CtJ8A4TSwcuuRV3Yd3r74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Datos!$F$11&amp;", "&amp;Datos!$D$2</f>
        <v>Julio,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Datos!$F$11&amp;", "&amp;Datos!$D$2</f>
        <v>Julio, 2025</v>
      </c>
      <c r="E7" s="12"/>
      <c r="G7" s="11"/>
      <c r="I7" s="10" t="str">
        <f>"Acumulado Junio 2003 a "&amp;Datos!$F$11&amp;" "&amp;Datos!$D$2</f>
        <v>Acumulado Junio 2003 a Julio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2719</v>
      </c>
      <c r="F9" s="5"/>
      <c r="G9" s="8">
        <f>Datos!K5+Datos!K6+Datos!K7+Datos!K8+Datos!K9+Datos!K10+Datos!K11</f>
        <v>37227</v>
      </c>
      <c r="I9" s="9" t="s">
        <v>47</v>
      </c>
      <c r="J9" s="5"/>
      <c r="K9" s="5"/>
      <c r="N9" s="8">
        <f>IF(N12&gt;0,N12+N14,"")</f>
        <v>1143488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Datos!$G$11</f>
        <v>2682</v>
      </c>
      <c r="F12" s="5"/>
      <c r="G12" s="7">
        <f>Datos!G5+Datos!G6+Datos!G7+Datos!G8+Datos!G9+Datos!G10+Datos!G11</f>
        <v>36297</v>
      </c>
      <c r="I12" s="5" t="s">
        <v>7</v>
      </c>
      <c r="J12" s="5"/>
      <c r="K12" s="5"/>
      <c r="N12" s="7">
        <f>Datos!$H$11</f>
        <v>1100268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Datos!$I$11</f>
        <v>37</v>
      </c>
      <c r="F14" s="5"/>
      <c r="G14" s="7">
        <f>Datos!I5+Datos!I6+Datos!I7+Datos!I8+Datos!I9+Datos!I10+Datos!I11</f>
        <v>930</v>
      </c>
      <c r="I14" s="5" t="s">
        <v>9</v>
      </c>
      <c r="J14" s="5"/>
      <c r="K14" s="5"/>
      <c r="N14" s="7">
        <f>Datos!$J$11</f>
        <v>43220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Datos!$M$11</f>
        <v>161</v>
      </c>
      <c r="F17" s="5"/>
      <c r="G17" s="7">
        <f>Datos!M5+Datos!M6+Datos!M7+Datos!M8+Datos!M9+Datos!M10+Datos!M11</f>
        <v>1653</v>
      </c>
      <c r="I17" s="5" t="s">
        <v>51</v>
      </c>
      <c r="J17" s="5"/>
      <c r="K17" s="5"/>
      <c r="N17" s="7">
        <f>Datos!$N$11</f>
        <v>29957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Datos!$O$11</f>
        <v>3</v>
      </c>
      <c r="F21" s="5"/>
      <c r="G21" s="7">
        <f>Datos!O5+Datos!O6+Datos!O7+Datos!O8+Datos!O9+Datos!O10+Datos!O11</f>
        <v>43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Datos!$P$11</f>
        <v>6</v>
      </c>
      <c r="G25" s="7">
        <f>Datos!P5+Datos!P6+Datos!P7+Datos!P8+Datos!P9+Datos!P10+Datos!P11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/dAxZe/lyS+zEg1ITCOQtzj/Q8nA+yzb00EKBOKyz/2VvdzyFBYxPWYCJZnkxZbyYCOd6xcRuaGSwS3K6qZBg==" saltValue="+FKjb+wDR92y3/eJke1hb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9"/>
  <sheetViews>
    <sheetView showGridLines="0" tabSelected="1" workbookViewId="0">
      <selection activeCell="G36" sqref="G36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Datos!$F$12&amp;", "&amp;Datos!$D$2</f>
        <v>Agosto,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Datos!$F$12&amp;", "&amp;Datos!$D$2</f>
        <v>Agosto, 2025</v>
      </c>
      <c r="E7" s="12"/>
      <c r="G7" s="11"/>
      <c r="I7" s="10" t="str">
        <f>"Acumulado Junio 2003 a "&amp;Datos!$F$12&amp;" "&amp;Datos!$D$2</f>
        <v>Acumulado Junio 2003 a Agosto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2282</v>
      </c>
      <c r="F9" s="5"/>
      <c r="G9" s="8">
        <f>Datos!K5+Datos!K6+Datos!K7+Datos!K8+Datos!K9+Datos!K10+Datos!K11+Datos!K12</f>
        <v>39509</v>
      </c>
      <c r="I9" s="9" t="s">
        <v>47</v>
      </c>
      <c r="J9" s="5"/>
      <c r="K9" s="5"/>
      <c r="N9" s="8">
        <f>IF(N12&gt;0,N12+N14,"")</f>
        <v>1145770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ht="20.25" x14ac:dyDescent="0.3">
      <c r="A12" s="5" t="s">
        <v>57</v>
      </c>
      <c r="B12" s="5"/>
      <c r="C12" s="5"/>
      <c r="D12" s="5"/>
      <c r="E12" s="7">
        <f>Datos!$G$12</f>
        <v>2171</v>
      </c>
      <c r="F12" s="5"/>
      <c r="G12" s="7">
        <f>Datos!G5+Datos!G6+Datos!G7+Datos!G8+Datos!G9+Datos!G10+Datos!G11+Datos!G12</f>
        <v>38468</v>
      </c>
      <c r="I12" s="5" t="s">
        <v>7</v>
      </c>
      <c r="J12" s="5"/>
      <c r="K12" s="5"/>
      <c r="N12" s="7">
        <f>Datos!$H$12</f>
        <v>1102439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Datos!$I$12</f>
        <v>111</v>
      </c>
      <c r="F14" s="5"/>
      <c r="G14" s="7">
        <f>Datos!I5+Datos!I6+Datos!I7+Datos!I8+Datos!I9+Datos!I10+Datos!I11+Datos!I12</f>
        <v>1041</v>
      </c>
      <c r="I14" s="5" t="s">
        <v>9</v>
      </c>
      <c r="J14" s="5"/>
      <c r="K14" s="5"/>
      <c r="N14" s="7">
        <f>Datos!$J$12</f>
        <v>43331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Datos!$M$12</f>
        <v>403</v>
      </c>
      <c r="F17" s="5"/>
      <c r="G17" s="7">
        <f>Datos!M5+Datos!M6+Datos!M7+Datos!M8+Datos!M9+Datos!M10+Datos!M11+Datos!M12</f>
        <v>2056</v>
      </c>
      <c r="I17" s="5" t="s">
        <v>51</v>
      </c>
      <c r="J17" s="5"/>
      <c r="K17" s="5"/>
      <c r="N17" s="7">
        <f>Datos!$N$12</f>
        <v>30360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Datos!$O$12</f>
        <v>1</v>
      </c>
      <c r="F21" s="5"/>
      <c r="G21" s="7">
        <f>Datos!O5+Datos!O6+Datos!O7+Datos!O8+Datos!O9+Datos!O10+Datos!O11+Datos!O12</f>
        <v>44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Datos!$P$12</f>
        <v>0</v>
      </c>
      <c r="G25" s="7">
        <f>Datos!P5+Datos!P6+Datos!P7+Datos!P8+Datos!P9+Datos!P10+Datos!P11+Datos!P12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8" spans="1:15" x14ac:dyDescent="0.2">
      <c r="B48" s="58" t="s">
        <v>58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2:15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</sheetData>
  <mergeCells count="6">
    <mergeCell ref="B48:O49"/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R37" sqref="R3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Datos!$F$13&amp;", "&amp;Datos!$D$2</f>
        <v>Septiembre,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Datos!$F$13&amp;", "&amp;Datos!$D$2</f>
        <v>Septiembre, 2025</v>
      </c>
      <c r="E7" s="12"/>
      <c r="G7" s="11"/>
      <c r="I7" s="10" t="str">
        <f>"Acumulado Junio 2003 a "&amp;Datos!$F$13&amp;" "&amp;Datos!$D$2</f>
        <v>Acumulado Junio 2003 a Septiembre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</f>
        <v>39509</v>
      </c>
      <c r="I9" s="9" t="s">
        <v>47</v>
      </c>
      <c r="J9" s="5"/>
      <c r="K9" s="5"/>
      <c r="N9" s="8">
        <f>IF(N12&gt;0,N12+N14,"")</f>
        <v>1145770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Datos!$G$13</f>
        <v>0</v>
      </c>
      <c r="F12" s="5"/>
      <c r="G12" s="7">
        <f>Datos!G5+Datos!G6+Datos!G7+Datos!G8+Datos!G9+Datos!G10+Datos!G11+Datos!G12+Datos!G13</f>
        <v>38468</v>
      </c>
      <c r="I12" s="5" t="s">
        <v>7</v>
      </c>
      <c r="J12" s="5"/>
      <c r="K12" s="5"/>
      <c r="N12" s="7">
        <f>Datos!$H$13</f>
        <v>1102439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Datos!$I$13</f>
        <v>0</v>
      </c>
      <c r="F14" s="5"/>
      <c r="G14" s="7">
        <f>Datos!I5+Datos!I6+Datos!I7+Datos!I8+Datos!I9+Datos!I10+Datos!I11+Datos!I12+Datos!I13</f>
        <v>1041</v>
      </c>
      <c r="I14" s="5" t="s">
        <v>9</v>
      </c>
      <c r="J14" s="5"/>
      <c r="K14" s="5"/>
      <c r="N14" s="7">
        <f>Datos!$J$13</f>
        <v>43331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Datos!$M$13</f>
        <v>0</v>
      </c>
      <c r="F17" s="5"/>
      <c r="G17" s="7">
        <f>Datos!M5+Datos!M6+Datos!M7+Datos!M8+Datos!M9+Datos!M10+Datos!M11+Datos!M12+Datos!M13</f>
        <v>2056</v>
      </c>
      <c r="I17" s="5" t="s">
        <v>51</v>
      </c>
      <c r="J17" s="5"/>
      <c r="K17" s="5"/>
      <c r="N17" s="7">
        <f>Datos!$N$13</f>
        <v>30360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44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Datos!$P$13</f>
        <v>0</v>
      </c>
      <c r="G25" s="7">
        <f>Datos!P5+Datos!P6+Datos!P7+Datos!P8+Datos!P9+Datos!P10+Datos!P11+Datos!P12+Datos!P13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pAt2vRbDmivfK0aTnYWhf0Nqp/P/pPzWA5NZZaYsqVmHMiY9uv6ni8VgaLFK/hZsp9WIg+cPlBzuYIXbDbRdQ==" saltValue="gszwSI3KwqDtssTycn8rU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R37" sqref="R3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Datos!$F$14&amp;", "&amp;Datos!$D$2</f>
        <v>Octubre,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Datos!$F$14&amp;", "&amp;Datos!$D$2</f>
        <v>Octubre, 2025</v>
      </c>
      <c r="E7" s="12"/>
      <c r="G7" s="11"/>
      <c r="I7" s="10" t="str">
        <f>"Acumulado Junio 2003 a "&amp;Datos!$F$14&amp;" "&amp;Datos!$D$2</f>
        <v>Acumulado Junio 2003 a Octubre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</f>
        <v>39509</v>
      </c>
      <c r="I9" s="9" t="s">
        <v>47</v>
      </c>
      <c r="J9" s="5"/>
      <c r="K9" s="5"/>
      <c r="N9" s="8">
        <f>IF(N12&gt;0,N12+N14,"")</f>
        <v>1145770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Datos!$G$14</f>
        <v>0</v>
      </c>
      <c r="F12" s="5"/>
      <c r="G12" s="7">
        <f>Datos!G5+Datos!G6+Datos!G7+Datos!G8+Datos!G9+Datos!G10+Datos!G11+Datos!G12+Datos!G13+Datos!G14</f>
        <v>38468</v>
      </c>
      <c r="I12" s="5" t="s">
        <v>7</v>
      </c>
      <c r="J12" s="5"/>
      <c r="K12" s="5"/>
      <c r="N12" s="7">
        <f>Datos!$H$14</f>
        <v>1102439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Datos!$I$14</f>
        <v>0</v>
      </c>
      <c r="F14" s="5"/>
      <c r="G14" s="7">
        <f>Datos!I5+Datos!I6+Datos!I7+Datos!I8+Datos!I9+Datos!I10+Datos!I11+Datos!I12+Datos!I13+Datos!I14</f>
        <v>1041</v>
      </c>
      <c r="I14" s="5" t="s">
        <v>9</v>
      </c>
      <c r="J14" s="5"/>
      <c r="K14" s="5"/>
      <c r="N14" s="7">
        <f>Datos!$J$14</f>
        <v>43331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Datos!$M$14</f>
        <v>0</v>
      </c>
      <c r="F17" s="5"/>
      <c r="G17" s="7">
        <f>Datos!M5+Datos!M6+Datos!M7+Datos!M8+Datos!M9+Datos!M10+Datos!M11+Datos!M12+Datos!M13+Datos!M14</f>
        <v>2056</v>
      </c>
      <c r="I17" s="5" t="s">
        <v>51</v>
      </c>
      <c r="J17" s="5"/>
      <c r="K17" s="5"/>
      <c r="N17" s="7">
        <f>Datos!$N$14</f>
        <v>30360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Datos!$O$14</f>
        <v>0</v>
      </c>
      <c r="F21" s="5"/>
      <c r="G21" s="7">
        <f>Datos!O5+Datos!O6+Datos!O7+Datos!O8+Datos!O9+Datos!O10+Datos!O11+Datos!O12+Datos!O13+Datos!O14</f>
        <v>44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Datos!$P$14</f>
        <v>0</v>
      </c>
      <c r="G25" s="7">
        <f>Datos!P5+Datos!P6+Datos!P7+Datos!P8+Datos!P9+Datos!P10+Datos!P11+Datos!P12+Datos!P13+Datos!P14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xRQ+vyKTNdDqIRAYeERmIcdGd+0jw0cRTlZ4s2RKiDVmiPBb1oF7PL6DaQXKTzRQx6tcrwFpPkH04+7hz2oVRA==" saltValue="0hn1MqttCvisqEaZUzAll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R37" sqref="R3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Datos!$F$15&amp;", "&amp;Datos!$D$2</f>
        <v>Noviembre,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Datos!$F$15&amp;", "&amp;Datos!$D$2</f>
        <v>Noviembre, 2025</v>
      </c>
      <c r="E7" s="12"/>
      <c r="G7" s="11"/>
      <c r="I7" s="10" t="str">
        <f>"Acumulado Junio 2003 a "&amp;Datos!$F$15&amp;" "&amp;Datos!$D$2</f>
        <v>Acumulado Junio 2003 a Noviembre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</f>
        <v>39509</v>
      </c>
      <c r="I9" s="9" t="s">
        <v>47</v>
      </c>
      <c r="J9" s="5"/>
      <c r="K9" s="5"/>
      <c r="N9" s="8">
        <f>IF(N12&gt;0,N12+N14,"")</f>
        <v>1145770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Datos!$G$15</f>
        <v>0</v>
      </c>
      <c r="F12" s="5"/>
      <c r="G12" s="7">
        <f>Datos!G5+Datos!G6+Datos!G7+Datos!G8+Datos!G9+Datos!G10+Datos!G11+Datos!G12+Datos!G13+Datos!G14+Datos!G15</f>
        <v>38468</v>
      </c>
      <c r="I12" s="5" t="s">
        <v>7</v>
      </c>
      <c r="J12" s="5"/>
      <c r="K12" s="5"/>
      <c r="N12" s="7">
        <f>Datos!$H$15</f>
        <v>1102439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Datos!$I$15</f>
        <v>0</v>
      </c>
      <c r="F14" s="5"/>
      <c r="G14" s="7">
        <f>Datos!I5+Datos!I6+Datos!I7+Datos!I8+Datos!I9+Datos!I10+Datos!I11+Datos!I12+Datos!I13+Datos!I14+Datos!I15</f>
        <v>1041</v>
      </c>
      <c r="I14" s="5" t="s">
        <v>9</v>
      </c>
      <c r="J14" s="5"/>
      <c r="K14" s="5"/>
      <c r="N14" s="7">
        <f>Datos!$J$15</f>
        <v>43331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Datos!$M$15</f>
        <v>0</v>
      </c>
      <c r="F17" s="5"/>
      <c r="G17" s="7">
        <f>Datos!M5+Datos!M6+Datos!M7+Datos!M8+Datos!M9+Datos!M10+Datos!M11+Datos!M12+Datos!M13+Datos!M14+Datos!M15</f>
        <v>2056</v>
      </c>
      <c r="I17" s="5" t="s">
        <v>51</v>
      </c>
      <c r="J17" s="5"/>
      <c r="K17" s="5"/>
      <c r="N17" s="7">
        <f>Datos!$N$15</f>
        <v>30360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44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Datos!$P$15</f>
        <v>0</v>
      </c>
      <c r="G25" s="7">
        <f>Datos!P5+Datos!P6+Datos!P7+Datos!P8+Datos!P9+Datos!P10+Datos!P11+Datos!P12+Datos!P13+Datos!P14+Datos!P15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kjU+fs6VhZqgUBwsr/GXE4gFPbLfwM4xJvGBBlRp0c+Nd4WLgfLDqsYbCRu/OANGelJFcoeYuO+HL7LN+warA==" saltValue="WtwHF1pd7Hdb8IphDdOVy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opLeftCell="A11" zoomScaleNormal="100" workbookViewId="0">
      <selection activeCell="R37" sqref="R3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Datos!$F$16&amp;", "&amp;Datos!$D$2</f>
        <v>Diciembre,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Datos!$F$16&amp;", "&amp;Datos!$D$2</f>
        <v>Diciembre, 2025</v>
      </c>
      <c r="E7" s="12"/>
      <c r="G7" s="11"/>
      <c r="I7" s="10" t="str">
        <f>"Acumulado Junio 2003 a "&amp;Datos!$F$16&amp;" "&amp;Datos!$D$2</f>
        <v>Acumulado Junio 2003 a Diciembre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Datos!K5+Datos!K6+Datos!K7+Datos!K8+Datos!K9+Datos!K10+Datos!K11+Datos!K12+Datos!K13+Datos!K14+Datos!K15+Datos!K16</f>
        <v>39509</v>
      </c>
      <c r="I9" s="9" t="s">
        <v>47</v>
      </c>
      <c r="J9" s="5"/>
      <c r="K9" s="5"/>
      <c r="N9" s="8">
        <f>IF(N12&gt;0,N12+N14,"")</f>
        <v>1145770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Datos!$G$16</f>
        <v>0</v>
      </c>
      <c r="F12" s="5"/>
      <c r="G12" s="7">
        <f>Datos!G5+Datos!G6+Datos!G7+Datos!G8+Datos!G9+Datos!G10+Datos!G11+Datos!G12+Datos!G13+Datos!G14+Datos!G15+Datos!G16</f>
        <v>38468</v>
      </c>
      <c r="I12" s="5" t="s">
        <v>7</v>
      </c>
      <c r="J12" s="5"/>
      <c r="K12" s="5"/>
      <c r="N12" s="7">
        <f>Datos!$H$16</f>
        <v>1102439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Datos!$I$16</f>
        <v>0</v>
      </c>
      <c r="F14" s="5"/>
      <c r="G14" s="7">
        <f>Datos!I5+Datos!I6+Datos!I7+Datos!I8+Datos!I9+Datos!I10+Datos!I11+Datos!I12+Datos!I13+Datos!I14+Datos!I15+Datos!I16</f>
        <v>1041</v>
      </c>
      <c r="I14" s="5" t="s">
        <v>9</v>
      </c>
      <c r="J14" s="5"/>
      <c r="K14" s="5"/>
      <c r="N14" s="7">
        <f>Datos!$J$16</f>
        <v>43331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Datos!$M$16</f>
        <v>0</v>
      </c>
      <c r="F17" s="5"/>
      <c r="G17" s="7">
        <f>Datos!M5+Datos!M6+Datos!M7+Datos!M8+Datos!M9+Datos!M10+Datos!M11+Datos!M12+Datos!M13+Datos!M14+Datos!M15+Datos!M16</f>
        <v>2056</v>
      </c>
      <c r="I17" s="5" t="s">
        <v>51</v>
      </c>
      <c r="J17" s="5"/>
      <c r="K17" s="5"/>
      <c r="N17" s="7">
        <f>Datos!$N$16</f>
        <v>30360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Datos!$O$16</f>
        <v>0</v>
      </c>
      <c r="F21" s="5"/>
      <c r="G21" s="7">
        <f>Datos!O5+Datos!O6+Datos!O7+Datos!O8+Datos!O9+Datos!O10+Datos!O11+Datos!O12+Datos!O13+Datos!O14+Datos!O15+Datos!O16</f>
        <v>44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Datos!$P$16</f>
        <v>0</v>
      </c>
      <c r="G25" s="7">
        <f>Datos!P5+Datos!P6+Datos!P7+Datos!P8+Datos!P9+Datos!P10+Datos!P11+Datos!P12+Datos!P13+Datos!P14+Datos!P15+Datos!P16</f>
        <v>59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/F1gjdshabtasi8eA7Lf+XOMZLnp786z3Zgj2JfQMjBlkJW3Zg0B2AclolRpqY8qLQv23juAT76NmeCZXcuYA==" saltValue="jmVh+SyrYzt4yB5lWBQMF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2025-09-02T22:55:53Z</cp:lastPrinted>
  <dcterms:created xsi:type="dcterms:W3CDTF">2012-02-07T22:08:36Z</dcterms:created>
  <dcterms:modified xsi:type="dcterms:W3CDTF">2025-09-02T22:56:13Z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